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701"/>
  </bookViews>
  <sheets>
    <sheet name="Carátula" sheetId="1" r:id="rId1"/>
    <sheet name="Índice" sheetId="2" r:id="rId2"/>
    <sheet name="2. Oriente" sheetId="26" r:id="rId3"/>
    <sheet name="3. Amazonas" sheetId="18" r:id="rId4"/>
    <sheet name="4. Loreto" sheetId="19" r:id="rId5"/>
    <sheet name="5. San Martín" sheetId="20" r:id="rId6"/>
    <sheet name="6. Ucayali" sheetId="21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2" hidden="1">'2. Oriente'!$C$69:$C$73</definedName>
    <definedName name="CM">[1]Data!$B$1</definedName>
    <definedName name="CR">[1]Data!$Q$1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>#REF!</definedName>
    <definedName name="Indic.Propuestos">'[4]Ctas-Ind (1)'!#REF!</definedName>
    <definedName name="INDICE">[5]!INDICE</definedName>
    <definedName name="IngresF">#REF!</definedName>
    <definedName name="MFinanc">#REF!</definedName>
    <definedName name="perucamaras">Carátula!$A$1:$S$23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K132" i="18" l="1"/>
  <c r="C44" i="26" l="1"/>
  <c r="C23" i="26"/>
  <c r="K134" i="26" l="1"/>
  <c r="K133" i="26"/>
  <c r="K132" i="26"/>
  <c r="K131" i="26"/>
  <c r="F149" i="26"/>
  <c r="H149" i="26" s="1"/>
  <c r="F148" i="26"/>
  <c r="H148" i="26" s="1"/>
  <c r="F147" i="26"/>
  <c r="F146" i="26"/>
  <c r="H146" i="26" s="1"/>
  <c r="F145" i="26"/>
  <c r="F144" i="26"/>
  <c r="H144" i="26" s="1"/>
  <c r="F143" i="26"/>
  <c r="F142" i="26"/>
  <c r="H142" i="26" s="1"/>
  <c r="F141" i="26"/>
  <c r="F140" i="26"/>
  <c r="H140" i="26" s="1"/>
  <c r="F139" i="26"/>
  <c r="F138" i="26"/>
  <c r="H138" i="26" s="1"/>
  <c r="F137" i="26"/>
  <c r="F136" i="26"/>
  <c r="H136" i="26" s="1"/>
  <c r="F135" i="26"/>
  <c r="F134" i="26"/>
  <c r="H134" i="26" s="1"/>
  <c r="F133" i="26"/>
  <c r="F132" i="26"/>
  <c r="H132" i="26" s="1"/>
  <c r="F131" i="26"/>
  <c r="F130" i="26"/>
  <c r="H147" i="26"/>
  <c r="H145" i="26"/>
  <c r="H143" i="26"/>
  <c r="H141" i="26"/>
  <c r="H139" i="26"/>
  <c r="H137" i="26"/>
  <c r="H135" i="26"/>
  <c r="H133" i="26"/>
  <c r="G132" i="26" l="1"/>
  <c r="G135" i="26"/>
  <c r="G139" i="26"/>
  <c r="G143" i="26"/>
  <c r="G147" i="26"/>
  <c r="H131" i="26"/>
  <c r="G133" i="26"/>
  <c r="G137" i="26"/>
  <c r="G141" i="26"/>
  <c r="G145" i="26"/>
  <c r="G136" i="26"/>
  <c r="G140" i="26"/>
  <c r="G144" i="26"/>
  <c r="G148" i="26"/>
  <c r="G131" i="26"/>
  <c r="G149" i="26"/>
  <c r="C124" i="26" s="1"/>
  <c r="G134" i="26"/>
  <c r="G138" i="26"/>
  <c r="G142" i="26"/>
  <c r="G146" i="26"/>
  <c r="O83" i="26" l="1"/>
  <c r="N83" i="26"/>
  <c r="M83" i="26"/>
  <c r="L83" i="26"/>
  <c r="K83" i="26"/>
  <c r="J83" i="26"/>
  <c r="I83" i="26"/>
  <c r="H83" i="26"/>
  <c r="G83" i="26"/>
  <c r="F83" i="26"/>
  <c r="O89" i="26"/>
  <c r="N89" i="26"/>
  <c r="M89" i="26"/>
  <c r="L89" i="26"/>
  <c r="K89" i="26"/>
  <c r="J89" i="26"/>
  <c r="I89" i="26"/>
  <c r="H89" i="26"/>
  <c r="G89" i="26"/>
  <c r="F89" i="26"/>
  <c r="E89" i="26"/>
  <c r="O88" i="26"/>
  <c r="N88" i="26"/>
  <c r="M88" i="26"/>
  <c r="L88" i="26"/>
  <c r="K88" i="26"/>
  <c r="J88" i="26"/>
  <c r="I88" i="26"/>
  <c r="H88" i="26"/>
  <c r="G88" i="26"/>
  <c r="F88" i="26"/>
  <c r="E88" i="26"/>
  <c r="O87" i="26"/>
  <c r="N87" i="26"/>
  <c r="M87" i="26"/>
  <c r="L87" i="26"/>
  <c r="K87" i="26"/>
  <c r="J87" i="26"/>
  <c r="I87" i="26"/>
  <c r="H87" i="26"/>
  <c r="G87" i="26"/>
  <c r="F87" i="26"/>
  <c r="E87" i="26"/>
  <c r="O86" i="26"/>
  <c r="N86" i="26"/>
  <c r="M86" i="26"/>
  <c r="L86" i="26"/>
  <c r="K86" i="26"/>
  <c r="J86" i="26"/>
  <c r="I86" i="26"/>
  <c r="H86" i="26"/>
  <c r="G86" i="26"/>
  <c r="F86" i="26"/>
  <c r="E86" i="26"/>
  <c r="O85" i="26"/>
  <c r="N85" i="26"/>
  <c r="M85" i="26"/>
  <c r="L85" i="26"/>
  <c r="K85" i="26"/>
  <c r="J85" i="26"/>
  <c r="I85" i="26"/>
  <c r="H85" i="26"/>
  <c r="G85" i="26"/>
  <c r="F85" i="26"/>
  <c r="E85" i="26"/>
  <c r="O84" i="26"/>
  <c r="N84" i="26"/>
  <c r="M84" i="26"/>
  <c r="L84" i="26"/>
  <c r="K84" i="26"/>
  <c r="J84" i="26"/>
  <c r="I84" i="26"/>
  <c r="H84" i="26"/>
  <c r="G84" i="26"/>
  <c r="F84" i="26"/>
  <c r="E84" i="26"/>
  <c r="E83" i="26"/>
  <c r="E90" i="26" s="1"/>
  <c r="F90" i="26" l="1"/>
  <c r="J90" i="26"/>
  <c r="N90" i="26"/>
  <c r="G90" i="26"/>
  <c r="K90" i="26"/>
  <c r="O90" i="26"/>
  <c r="I90" i="26"/>
  <c r="M90" i="26"/>
  <c r="H90" i="26"/>
  <c r="L90" i="26"/>
  <c r="I72" i="26"/>
  <c r="I71" i="26"/>
  <c r="L71" i="26" s="1"/>
  <c r="I70" i="26"/>
  <c r="I69" i="26"/>
  <c r="I68" i="26"/>
  <c r="I67" i="26"/>
  <c r="I66" i="26"/>
  <c r="L66" i="26" s="1"/>
  <c r="I65" i="26"/>
  <c r="L65" i="26" s="1"/>
  <c r="I64" i="26"/>
  <c r="I63" i="26"/>
  <c r="I62" i="26"/>
  <c r="I61" i="26"/>
  <c r="I60" i="26"/>
  <c r="L60" i="26" s="1"/>
  <c r="I59" i="26"/>
  <c r="I58" i="26"/>
  <c r="I57" i="26"/>
  <c r="I56" i="26"/>
  <c r="I55" i="26"/>
  <c r="I54" i="26"/>
  <c r="I53" i="26"/>
  <c r="I52" i="26"/>
  <c r="I51" i="26"/>
  <c r="G72" i="26"/>
  <c r="G71" i="26"/>
  <c r="G70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J72" i="26"/>
  <c r="J71" i="26"/>
  <c r="H72" i="26"/>
  <c r="J30" i="26"/>
  <c r="K35" i="26" s="1"/>
  <c r="H30" i="26"/>
  <c r="I37" i="26" s="1"/>
  <c r="M37" i="26"/>
  <c r="L37" i="26"/>
  <c r="M36" i="26"/>
  <c r="L36" i="26"/>
  <c r="M35" i="26"/>
  <c r="L35" i="26"/>
  <c r="M34" i="26"/>
  <c r="L34" i="26"/>
  <c r="M33" i="26"/>
  <c r="L33" i="26"/>
  <c r="M32" i="26"/>
  <c r="L32" i="26"/>
  <c r="M31" i="26"/>
  <c r="L31" i="26"/>
  <c r="M16" i="26"/>
  <c r="M15" i="26"/>
  <c r="M14" i="26"/>
  <c r="M13" i="26"/>
  <c r="I16" i="26"/>
  <c r="I15" i="26"/>
  <c r="I14" i="26"/>
  <c r="I13" i="26"/>
  <c r="G16" i="26"/>
  <c r="M134" i="26" s="1"/>
  <c r="G15" i="26"/>
  <c r="M133" i="26" s="1"/>
  <c r="G14" i="26"/>
  <c r="M132" i="26" s="1"/>
  <c r="G13" i="26"/>
  <c r="M131" i="26" s="1"/>
  <c r="K51" i="26" l="1"/>
  <c r="L55" i="26"/>
  <c r="L59" i="26"/>
  <c r="K63" i="26"/>
  <c r="L67" i="26"/>
  <c r="H71" i="26"/>
  <c r="J70" i="26"/>
  <c r="J69" i="26"/>
  <c r="L52" i="26"/>
  <c r="L56" i="26"/>
  <c r="K60" i="26"/>
  <c r="L64" i="26"/>
  <c r="H70" i="26"/>
  <c r="L72" i="26"/>
  <c r="L58" i="26"/>
  <c r="L57" i="26"/>
  <c r="L62" i="26"/>
  <c r="K68" i="26"/>
  <c r="K56" i="26"/>
  <c r="K72" i="26"/>
  <c r="L70" i="26"/>
  <c r="L51" i="26"/>
  <c r="K52" i="26"/>
  <c r="K67" i="26"/>
  <c r="I50" i="26"/>
  <c r="J61" i="26" s="1"/>
  <c r="K59" i="26"/>
  <c r="K64" i="26"/>
  <c r="L68" i="26"/>
  <c r="H69" i="26"/>
  <c r="L63" i="26"/>
  <c r="K55" i="26"/>
  <c r="L54" i="26"/>
  <c r="L69" i="26"/>
  <c r="L53" i="26"/>
  <c r="K69" i="26"/>
  <c r="K71" i="26"/>
  <c r="G50" i="26"/>
  <c r="L61" i="26"/>
  <c r="K70" i="26"/>
  <c r="K53" i="26"/>
  <c r="K57" i="26"/>
  <c r="K61" i="26"/>
  <c r="K65" i="26"/>
  <c r="K54" i="26"/>
  <c r="K58" i="26"/>
  <c r="K66" i="26"/>
  <c r="K62" i="26"/>
  <c r="K33" i="26"/>
  <c r="K37" i="26"/>
  <c r="I31" i="26"/>
  <c r="K31" i="26"/>
  <c r="I32" i="26"/>
  <c r="I36" i="26"/>
  <c r="I34" i="26"/>
  <c r="L30" i="26"/>
  <c r="K34" i="26"/>
  <c r="I35" i="26"/>
  <c r="K32" i="26"/>
  <c r="K36" i="26"/>
  <c r="I33" i="26"/>
  <c r="M30" i="26"/>
  <c r="G79" i="19"/>
  <c r="I22" i="21"/>
  <c r="L22" i="21" s="1"/>
  <c r="G22" i="21"/>
  <c r="L21" i="21"/>
  <c r="K21" i="21"/>
  <c r="L20" i="21"/>
  <c r="K20" i="21"/>
  <c r="J20" i="21"/>
  <c r="H20" i="21"/>
  <c r="L19" i="21"/>
  <c r="K19" i="21"/>
  <c r="J19" i="21"/>
  <c r="H19" i="21"/>
  <c r="L18" i="21"/>
  <c r="K18" i="21"/>
  <c r="J18" i="21"/>
  <c r="H18" i="21"/>
  <c r="L17" i="21"/>
  <c r="K17" i="21"/>
  <c r="J17" i="21"/>
  <c r="H17" i="21"/>
  <c r="L16" i="21"/>
  <c r="K16" i="21"/>
  <c r="J16" i="21"/>
  <c r="H16" i="21"/>
  <c r="L15" i="21"/>
  <c r="K15" i="21"/>
  <c r="J15" i="21"/>
  <c r="H15" i="21"/>
  <c r="L14" i="21"/>
  <c r="K14" i="21"/>
  <c r="J14" i="21"/>
  <c r="H14" i="21"/>
  <c r="L13" i="21"/>
  <c r="K13" i="21"/>
  <c r="I22" i="20"/>
  <c r="G22" i="20"/>
  <c r="L21" i="20"/>
  <c r="K21" i="20"/>
  <c r="L20" i="20"/>
  <c r="K20" i="20"/>
  <c r="J20" i="20"/>
  <c r="H20" i="20"/>
  <c r="L19" i="20"/>
  <c r="K19" i="20"/>
  <c r="J19" i="20"/>
  <c r="H19" i="20"/>
  <c r="L18" i="20"/>
  <c r="K18" i="20"/>
  <c r="J18" i="20"/>
  <c r="H18" i="20"/>
  <c r="L17" i="20"/>
  <c r="K17" i="20"/>
  <c r="J17" i="20"/>
  <c r="H17" i="20"/>
  <c r="L16" i="20"/>
  <c r="K16" i="20"/>
  <c r="J16" i="20"/>
  <c r="H16" i="20"/>
  <c r="L15" i="20"/>
  <c r="K15" i="20"/>
  <c r="J15" i="20"/>
  <c r="H15" i="20"/>
  <c r="L14" i="20"/>
  <c r="K14" i="20"/>
  <c r="J14" i="20"/>
  <c r="H14" i="20"/>
  <c r="L13" i="20"/>
  <c r="K13" i="20"/>
  <c r="J132" i="21"/>
  <c r="I132" i="21"/>
  <c r="C108" i="21" s="1"/>
  <c r="J131" i="21"/>
  <c r="I131" i="21"/>
  <c r="J130" i="21"/>
  <c r="I130" i="21"/>
  <c r="J129" i="21"/>
  <c r="I129" i="21"/>
  <c r="J128" i="21"/>
  <c r="I128" i="21"/>
  <c r="J127" i="21"/>
  <c r="I127" i="21"/>
  <c r="J126" i="21"/>
  <c r="I126" i="21"/>
  <c r="J125" i="21"/>
  <c r="I125" i="21"/>
  <c r="J124" i="21"/>
  <c r="I124" i="21"/>
  <c r="J123" i="21"/>
  <c r="I123" i="21"/>
  <c r="J122" i="21"/>
  <c r="I122" i="21"/>
  <c r="J121" i="21"/>
  <c r="I121" i="21"/>
  <c r="J120" i="21"/>
  <c r="I120" i="21"/>
  <c r="J119" i="21"/>
  <c r="I119" i="21"/>
  <c r="J118" i="21"/>
  <c r="I118" i="21"/>
  <c r="J117" i="21"/>
  <c r="I117" i="21"/>
  <c r="J116" i="21"/>
  <c r="I116" i="21"/>
  <c r="J115" i="21"/>
  <c r="I115" i="21"/>
  <c r="J114" i="21"/>
  <c r="I114" i="21"/>
  <c r="L101" i="21"/>
  <c r="K101" i="21"/>
  <c r="J101" i="21"/>
  <c r="H101" i="21"/>
  <c r="L100" i="21"/>
  <c r="K100" i="21"/>
  <c r="J100" i="21"/>
  <c r="H100" i="21"/>
  <c r="L99" i="21"/>
  <c r="K99" i="21"/>
  <c r="J99" i="21"/>
  <c r="H99" i="21"/>
  <c r="L98" i="21"/>
  <c r="K98" i="21"/>
  <c r="J98" i="21"/>
  <c r="H98" i="21"/>
  <c r="L97" i="21"/>
  <c r="K97" i="21"/>
  <c r="L96" i="21"/>
  <c r="K96" i="21"/>
  <c r="L95" i="21"/>
  <c r="K95" i="21"/>
  <c r="L94" i="21"/>
  <c r="K94" i="21"/>
  <c r="L93" i="21"/>
  <c r="K93" i="21"/>
  <c r="L92" i="21"/>
  <c r="K92" i="21"/>
  <c r="L91" i="21"/>
  <c r="K91" i="21"/>
  <c r="L90" i="21"/>
  <c r="K90" i="21"/>
  <c r="L89" i="21"/>
  <c r="K89" i="21"/>
  <c r="L88" i="21"/>
  <c r="K88" i="21"/>
  <c r="L87" i="21"/>
  <c r="K87" i="21"/>
  <c r="L86" i="21"/>
  <c r="K86" i="21"/>
  <c r="L85" i="21"/>
  <c r="K85" i="21"/>
  <c r="L84" i="21"/>
  <c r="K84" i="21"/>
  <c r="L83" i="21"/>
  <c r="K83" i="21"/>
  <c r="L82" i="21"/>
  <c r="K82" i="21"/>
  <c r="L81" i="21"/>
  <c r="K81" i="21"/>
  <c r="L80" i="21"/>
  <c r="K80" i="21"/>
  <c r="L79" i="21"/>
  <c r="I79" i="21"/>
  <c r="I102" i="21" s="1"/>
  <c r="G79" i="21"/>
  <c r="H96" i="21" s="1"/>
  <c r="N40" i="21"/>
  <c r="M40" i="21"/>
  <c r="L40" i="21"/>
  <c r="K40" i="21"/>
  <c r="J40" i="21"/>
  <c r="I40" i="21"/>
  <c r="H40" i="21"/>
  <c r="G40" i="21"/>
  <c r="F40" i="21"/>
  <c r="E40" i="21"/>
  <c r="D40" i="21"/>
  <c r="C7" i="21"/>
  <c r="J4" i="21"/>
  <c r="B4" i="21"/>
  <c r="J3" i="21"/>
  <c r="B3" i="21"/>
  <c r="J132" i="20"/>
  <c r="I132" i="20"/>
  <c r="C108" i="20" s="1"/>
  <c r="J131" i="20"/>
  <c r="I131" i="20"/>
  <c r="J130" i="20"/>
  <c r="I130" i="20"/>
  <c r="J129" i="20"/>
  <c r="I129" i="20"/>
  <c r="J128" i="20"/>
  <c r="I128" i="20"/>
  <c r="J127" i="20"/>
  <c r="I127" i="20"/>
  <c r="J126" i="20"/>
  <c r="I126" i="20"/>
  <c r="J125" i="20"/>
  <c r="I125" i="20"/>
  <c r="J124" i="20"/>
  <c r="I124" i="20"/>
  <c r="J123" i="20"/>
  <c r="I123" i="20"/>
  <c r="J122" i="20"/>
  <c r="I122" i="20"/>
  <c r="J121" i="20"/>
  <c r="I121" i="20"/>
  <c r="J120" i="20"/>
  <c r="I120" i="20"/>
  <c r="J119" i="20"/>
  <c r="I119" i="20"/>
  <c r="J118" i="20"/>
  <c r="I118" i="20"/>
  <c r="J117" i="20"/>
  <c r="I117" i="20"/>
  <c r="J116" i="20"/>
  <c r="I116" i="20"/>
  <c r="J115" i="20"/>
  <c r="I115" i="20"/>
  <c r="J114" i="20"/>
  <c r="I114" i="20"/>
  <c r="L101" i="20"/>
  <c r="K101" i="20"/>
  <c r="J101" i="20"/>
  <c r="H101" i="20"/>
  <c r="L100" i="20"/>
  <c r="K100" i="20"/>
  <c r="J100" i="20"/>
  <c r="H100" i="20"/>
  <c r="L99" i="20"/>
  <c r="K99" i="20"/>
  <c r="J99" i="20"/>
  <c r="H99" i="20"/>
  <c r="L98" i="20"/>
  <c r="K98" i="20"/>
  <c r="J98" i="20"/>
  <c r="H98" i="20"/>
  <c r="L97" i="20"/>
  <c r="K97" i="20"/>
  <c r="L96" i="20"/>
  <c r="K96" i="20"/>
  <c r="L95" i="20"/>
  <c r="K95" i="20"/>
  <c r="L94" i="20"/>
  <c r="K94" i="20"/>
  <c r="L93" i="20"/>
  <c r="K93" i="20"/>
  <c r="L92" i="20"/>
  <c r="K92" i="20"/>
  <c r="L91" i="20"/>
  <c r="K91" i="20"/>
  <c r="L90" i="20"/>
  <c r="K90" i="20"/>
  <c r="L89" i="20"/>
  <c r="K89" i="20"/>
  <c r="L88" i="20"/>
  <c r="K88" i="20"/>
  <c r="L87" i="20"/>
  <c r="K87" i="20"/>
  <c r="L86" i="20"/>
  <c r="K86" i="20"/>
  <c r="L85" i="20"/>
  <c r="K85" i="20"/>
  <c r="L84" i="20"/>
  <c r="K84" i="20"/>
  <c r="L83" i="20"/>
  <c r="K83" i="20"/>
  <c r="L82" i="20"/>
  <c r="K82" i="20"/>
  <c r="L81" i="20"/>
  <c r="K81" i="20"/>
  <c r="L80" i="20"/>
  <c r="K80" i="20"/>
  <c r="I79" i="20"/>
  <c r="K79" i="20" s="1"/>
  <c r="G79" i="20"/>
  <c r="H96" i="20" s="1"/>
  <c r="N40" i="20"/>
  <c r="M40" i="20"/>
  <c r="L40" i="20"/>
  <c r="K40" i="20"/>
  <c r="J40" i="20"/>
  <c r="I40" i="20"/>
  <c r="H40" i="20"/>
  <c r="G40" i="20"/>
  <c r="F40" i="20"/>
  <c r="E40" i="20"/>
  <c r="D40" i="20"/>
  <c r="J4" i="20"/>
  <c r="B4" i="20"/>
  <c r="J3" i="20"/>
  <c r="B3" i="20"/>
  <c r="J132" i="19"/>
  <c r="I132" i="19"/>
  <c r="J131" i="19"/>
  <c r="I131" i="19"/>
  <c r="J130" i="19"/>
  <c r="I130" i="19"/>
  <c r="J129" i="19"/>
  <c r="I129" i="19"/>
  <c r="J128" i="19"/>
  <c r="I128" i="19"/>
  <c r="J127" i="19"/>
  <c r="I127" i="19"/>
  <c r="J126" i="19"/>
  <c r="I126" i="19"/>
  <c r="J125" i="19"/>
  <c r="I125" i="19"/>
  <c r="J124" i="19"/>
  <c r="I124" i="19"/>
  <c r="J123" i="19"/>
  <c r="I123" i="19"/>
  <c r="J122" i="19"/>
  <c r="I122" i="19"/>
  <c r="J121" i="19"/>
  <c r="I121" i="19"/>
  <c r="J120" i="19"/>
  <c r="I120" i="19"/>
  <c r="J119" i="19"/>
  <c r="I119" i="19"/>
  <c r="J118" i="19"/>
  <c r="I118" i="19"/>
  <c r="J117" i="19"/>
  <c r="I117" i="19"/>
  <c r="J116" i="19"/>
  <c r="I116" i="19"/>
  <c r="J115" i="19"/>
  <c r="I115" i="19"/>
  <c r="J114" i="19"/>
  <c r="I114" i="19"/>
  <c r="L101" i="19"/>
  <c r="K101" i="19"/>
  <c r="J101" i="19"/>
  <c r="H101" i="19"/>
  <c r="L100" i="19"/>
  <c r="K100" i="19"/>
  <c r="J100" i="19"/>
  <c r="H100" i="19"/>
  <c r="L99" i="19"/>
  <c r="K99" i="19"/>
  <c r="J99" i="19"/>
  <c r="H99" i="19"/>
  <c r="L98" i="19"/>
  <c r="K98" i="19"/>
  <c r="J98" i="19"/>
  <c r="H98" i="19"/>
  <c r="L97" i="19"/>
  <c r="K97" i="19"/>
  <c r="L96" i="19"/>
  <c r="K96" i="19"/>
  <c r="L95" i="19"/>
  <c r="K95" i="19"/>
  <c r="L94" i="19"/>
  <c r="K94" i="19"/>
  <c r="L93" i="19"/>
  <c r="K93" i="19"/>
  <c r="L92" i="19"/>
  <c r="K92" i="19"/>
  <c r="L91" i="19"/>
  <c r="K91" i="19"/>
  <c r="L90" i="19"/>
  <c r="K90" i="19"/>
  <c r="L89" i="19"/>
  <c r="K89" i="19"/>
  <c r="L88" i="19"/>
  <c r="K88" i="19"/>
  <c r="L87" i="19"/>
  <c r="K87" i="19"/>
  <c r="L86" i="19"/>
  <c r="K86" i="19"/>
  <c r="L85" i="19"/>
  <c r="K85" i="19"/>
  <c r="L84" i="19"/>
  <c r="K84" i="19"/>
  <c r="L83" i="19"/>
  <c r="K83" i="19"/>
  <c r="L82" i="19"/>
  <c r="K82" i="19"/>
  <c r="L81" i="19"/>
  <c r="K81" i="19"/>
  <c r="L80" i="19"/>
  <c r="K80" i="19"/>
  <c r="I79" i="19"/>
  <c r="I102" i="19" s="1"/>
  <c r="H95" i="19"/>
  <c r="N40" i="19"/>
  <c r="M40" i="19"/>
  <c r="L40" i="19"/>
  <c r="K40" i="19"/>
  <c r="J40" i="19"/>
  <c r="I40" i="19"/>
  <c r="H40" i="19"/>
  <c r="G40" i="19"/>
  <c r="F40" i="19"/>
  <c r="E40" i="19"/>
  <c r="D40" i="19"/>
  <c r="L21" i="19"/>
  <c r="K21" i="19"/>
  <c r="L20" i="19"/>
  <c r="K20" i="19"/>
  <c r="L19" i="19"/>
  <c r="K19" i="19"/>
  <c r="L18" i="19"/>
  <c r="K18" i="19"/>
  <c r="L17" i="19"/>
  <c r="K17" i="19"/>
  <c r="L16" i="19"/>
  <c r="K16" i="19"/>
  <c r="L15" i="19"/>
  <c r="K15" i="19"/>
  <c r="L14" i="19"/>
  <c r="K14" i="19"/>
  <c r="J20" i="19"/>
  <c r="H20" i="19"/>
  <c r="J4" i="19"/>
  <c r="B4" i="19"/>
  <c r="J3" i="19"/>
  <c r="B3" i="19"/>
  <c r="C108" i="18"/>
  <c r="J4" i="18"/>
  <c r="J115" i="18"/>
  <c r="J116" i="18"/>
  <c r="J117" i="18"/>
  <c r="J118" i="18"/>
  <c r="J119" i="18"/>
  <c r="J120" i="18"/>
  <c r="J121" i="18"/>
  <c r="J122" i="18"/>
  <c r="J123" i="18"/>
  <c r="J124" i="18"/>
  <c r="J125" i="18"/>
  <c r="J126" i="18"/>
  <c r="J127" i="18"/>
  <c r="J128" i="18"/>
  <c r="J129" i="18"/>
  <c r="J130" i="18"/>
  <c r="J131" i="18"/>
  <c r="J132" i="18"/>
  <c r="J114" i="18"/>
  <c r="I115" i="18"/>
  <c r="I116" i="18"/>
  <c r="I117" i="18"/>
  <c r="I118" i="18"/>
  <c r="I119" i="18"/>
  <c r="I120" i="18"/>
  <c r="I121" i="18"/>
  <c r="I122" i="18"/>
  <c r="I123" i="18"/>
  <c r="I124" i="18"/>
  <c r="I125" i="18"/>
  <c r="I126" i="18"/>
  <c r="I127" i="18"/>
  <c r="I128" i="18"/>
  <c r="I129" i="18"/>
  <c r="I130" i="18"/>
  <c r="I131" i="18"/>
  <c r="I132" i="18"/>
  <c r="I114" i="18"/>
  <c r="J57" i="26" l="1"/>
  <c r="J55" i="26"/>
  <c r="J62" i="26"/>
  <c r="J67" i="26"/>
  <c r="J51" i="26"/>
  <c r="J58" i="26"/>
  <c r="J63" i="26"/>
  <c r="K50" i="26"/>
  <c r="J59" i="26"/>
  <c r="J66" i="26"/>
  <c r="J65" i="26"/>
  <c r="J53" i="26"/>
  <c r="I73" i="26"/>
  <c r="J64" i="26"/>
  <c r="J56" i="26"/>
  <c r="J60" i="26"/>
  <c r="J52" i="26"/>
  <c r="J54" i="26"/>
  <c r="L50" i="26"/>
  <c r="G73" i="26"/>
  <c r="H65" i="26"/>
  <c r="H61" i="26"/>
  <c r="H53" i="26"/>
  <c r="H64" i="26"/>
  <c r="H52" i="26"/>
  <c r="H67" i="26"/>
  <c r="H63" i="26"/>
  <c r="H59" i="26"/>
  <c r="H55" i="26"/>
  <c r="H66" i="26"/>
  <c r="H62" i="26"/>
  <c r="H58" i="26"/>
  <c r="H54" i="26"/>
  <c r="H57" i="26"/>
  <c r="H60" i="26"/>
  <c r="H56" i="26"/>
  <c r="H51" i="26"/>
  <c r="K22" i="21"/>
  <c r="G102" i="20"/>
  <c r="L22" i="20"/>
  <c r="K22" i="20"/>
  <c r="C108" i="19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K79" i="21"/>
  <c r="G102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J81" i="20"/>
  <c r="J83" i="20"/>
  <c r="J85" i="20"/>
  <c r="J88" i="20"/>
  <c r="J94" i="20"/>
  <c r="L79" i="20"/>
  <c r="I102" i="20"/>
  <c r="L102" i="20" s="1"/>
  <c r="J80" i="20"/>
  <c r="J82" i="20"/>
  <c r="J84" i="20"/>
  <c r="J86" i="20"/>
  <c r="J87" i="20"/>
  <c r="J89" i="20"/>
  <c r="J90" i="20"/>
  <c r="J91" i="20"/>
  <c r="J92" i="20"/>
  <c r="J93" i="20"/>
  <c r="J95" i="20"/>
  <c r="J96" i="20"/>
  <c r="C7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I22" i="19"/>
  <c r="L13" i="19"/>
  <c r="C7" i="19" s="1"/>
  <c r="K13" i="19"/>
  <c r="G22" i="19"/>
  <c r="H80" i="19"/>
  <c r="H82" i="19"/>
  <c r="H84" i="19"/>
  <c r="H86" i="19"/>
  <c r="H88" i="19"/>
  <c r="H90" i="19"/>
  <c r="H92" i="19"/>
  <c r="H94" i="19"/>
  <c r="H96" i="19"/>
  <c r="J80" i="19"/>
  <c r="J82" i="19"/>
  <c r="J84" i="19"/>
  <c r="J86" i="19"/>
  <c r="J88" i="19"/>
  <c r="J90" i="19"/>
  <c r="J92" i="19"/>
  <c r="J94" i="19"/>
  <c r="H14" i="19"/>
  <c r="H15" i="19"/>
  <c r="H16" i="19"/>
  <c r="H17" i="19"/>
  <c r="H18" i="19"/>
  <c r="H19" i="19"/>
  <c r="K79" i="19"/>
  <c r="G102" i="19"/>
  <c r="H81" i="19"/>
  <c r="H83" i="19"/>
  <c r="H85" i="19"/>
  <c r="H87" i="19"/>
  <c r="H89" i="19"/>
  <c r="H91" i="19"/>
  <c r="H93" i="19"/>
  <c r="J81" i="19"/>
  <c r="J83" i="19"/>
  <c r="J85" i="19"/>
  <c r="J87" i="19"/>
  <c r="J89" i="19"/>
  <c r="J91" i="19"/>
  <c r="J93" i="19"/>
  <c r="J95" i="19"/>
  <c r="J96" i="19"/>
  <c r="J14" i="19"/>
  <c r="J15" i="19"/>
  <c r="J16" i="19"/>
  <c r="J17" i="19"/>
  <c r="J18" i="19"/>
  <c r="J19" i="19"/>
  <c r="L79" i="19"/>
  <c r="J3" i="18"/>
  <c r="B4" i="18"/>
  <c r="N54" i="18"/>
  <c r="M54" i="18"/>
  <c r="L54" i="18"/>
  <c r="K54" i="18"/>
  <c r="J54" i="18"/>
  <c r="I54" i="18"/>
  <c r="H54" i="18"/>
  <c r="G54" i="18"/>
  <c r="F54" i="18"/>
  <c r="E54" i="18"/>
  <c r="D54" i="18"/>
  <c r="N40" i="18"/>
  <c r="M40" i="18"/>
  <c r="L40" i="18"/>
  <c r="K40" i="18"/>
  <c r="J40" i="18"/>
  <c r="I40" i="18"/>
  <c r="H40" i="18"/>
  <c r="G40" i="18"/>
  <c r="F40" i="18"/>
  <c r="E40" i="18"/>
  <c r="D40" i="18"/>
  <c r="L73" i="26" l="1"/>
  <c r="K73" i="26"/>
  <c r="K22" i="19"/>
  <c r="C73" i="21"/>
  <c r="K102" i="21"/>
  <c r="L102" i="21"/>
  <c r="C73" i="20"/>
  <c r="K102" i="20"/>
  <c r="L22" i="19"/>
  <c r="C73" i="19"/>
  <c r="L102" i="19"/>
  <c r="K102" i="19"/>
  <c r="L97" i="18"/>
  <c r="L101" i="18"/>
  <c r="L100" i="18"/>
  <c r="L99" i="18"/>
  <c r="L98" i="18"/>
  <c r="L96" i="18"/>
  <c r="L95" i="18"/>
  <c r="L94" i="18"/>
  <c r="L93" i="18"/>
  <c r="L92" i="18"/>
  <c r="L91" i="18"/>
  <c r="L90" i="18"/>
  <c r="L89" i="18"/>
  <c r="L88" i="18"/>
  <c r="L87" i="18"/>
  <c r="L86" i="18"/>
  <c r="L85" i="18"/>
  <c r="L84" i="18"/>
  <c r="L83" i="18"/>
  <c r="L82" i="18"/>
  <c r="L81" i="18"/>
  <c r="L80" i="18"/>
  <c r="K90" i="18"/>
  <c r="J101" i="18"/>
  <c r="J100" i="18"/>
  <c r="J99" i="18"/>
  <c r="J98" i="18"/>
  <c r="H101" i="18"/>
  <c r="H100" i="18"/>
  <c r="H99" i="18"/>
  <c r="H98" i="18"/>
  <c r="I79" i="18"/>
  <c r="J93" i="18" s="1"/>
  <c r="G79" i="18"/>
  <c r="H93" i="18" s="1"/>
  <c r="K101" i="18"/>
  <c r="K100" i="18"/>
  <c r="K99" i="18"/>
  <c r="K98" i="18"/>
  <c r="K96" i="18"/>
  <c r="K95" i="18"/>
  <c r="K94" i="18"/>
  <c r="K93" i="18"/>
  <c r="K92" i="18"/>
  <c r="K91" i="18"/>
  <c r="K89" i="18"/>
  <c r="K88" i="18"/>
  <c r="K87" i="18"/>
  <c r="K86" i="18"/>
  <c r="K85" i="18"/>
  <c r="K84" i="18"/>
  <c r="K83" i="18"/>
  <c r="K82" i="18"/>
  <c r="K81" i="18"/>
  <c r="K80" i="18"/>
  <c r="B3" i="18"/>
  <c r="M22" i="18"/>
  <c r="L21" i="18"/>
  <c r="L20" i="18"/>
  <c r="L19" i="18"/>
  <c r="L18" i="18"/>
  <c r="L17" i="18"/>
  <c r="L16" i="18"/>
  <c r="L15" i="18"/>
  <c r="L14" i="18"/>
  <c r="K21" i="18"/>
  <c r="I13" i="18"/>
  <c r="J18" i="18" s="1"/>
  <c r="G13" i="18"/>
  <c r="H17" i="18" s="1"/>
  <c r="H84" i="18" l="1"/>
  <c r="J82" i="18"/>
  <c r="K79" i="18"/>
  <c r="H88" i="18"/>
  <c r="J86" i="18"/>
  <c r="J90" i="18"/>
  <c r="I102" i="18"/>
  <c r="H91" i="18"/>
  <c r="J94" i="18"/>
  <c r="H81" i="18"/>
  <c r="H85" i="18"/>
  <c r="H89" i="18"/>
  <c r="H94" i="18"/>
  <c r="H80" i="18"/>
  <c r="J83" i="18"/>
  <c r="J87" i="18"/>
  <c r="J91" i="18"/>
  <c r="J95" i="18"/>
  <c r="G102" i="18"/>
  <c r="H82" i="18"/>
  <c r="H86" i="18"/>
  <c r="H90" i="18"/>
  <c r="H95" i="18"/>
  <c r="J80" i="18"/>
  <c r="J84" i="18"/>
  <c r="J88" i="18"/>
  <c r="J92" i="18"/>
  <c r="J96" i="18"/>
  <c r="L79" i="18"/>
  <c r="H83" i="18"/>
  <c r="H87" i="18"/>
  <c r="H92" i="18"/>
  <c r="H96" i="18"/>
  <c r="J81" i="18"/>
  <c r="J85" i="18"/>
  <c r="J89" i="18"/>
  <c r="J16" i="18"/>
  <c r="K97" i="18"/>
  <c r="H15" i="18"/>
  <c r="G22" i="18"/>
  <c r="J19" i="18"/>
  <c r="H18" i="18"/>
  <c r="H19" i="18"/>
  <c r="J20" i="18"/>
  <c r="H14" i="18"/>
  <c r="J15" i="18"/>
  <c r="I22" i="18"/>
  <c r="H16" i="18"/>
  <c r="H20" i="18"/>
  <c r="J17" i="18"/>
  <c r="K13" i="18"/>
  <c r="L13" i="18"/>
  <c r="C7" i="18" s="1"/>
  <c r="J14" i="18"/>
  <c r="C73" i="18" l="1"/>
  <c r="L102" i="18"/>
  <c r="K22" i="18"/>
  <c r="K102" i="18"/>
  <c r="L22" i="18"/>
  <c r="K20" i="18" l="1"/>
  <c r="K19" i="18"/>
  <c r="K18" i="18"/>
  <c r="K17" i="18"/>
  <c r="K16" i="18"/>
  <c r="K15" i="18"/>
  <c r="K14" i="18"/>
  <c r="K135" i="26"/>
  <c r="L135" i="26" s="1"/>
  <c r="L16" i="26"/>
  <c r="L15" i="26"/>
  <c r="L14" i="26"/>
  <c r="K13" i="26"/>
  <c r="B4" i="26"/>
  <c r="J3" i="26"/>
  <c r="B3" i="26"/>
  <c r="J2" i="26"/>
  <c r="B2" i="26"/>
  <c r="M140" i="26" l="1"/>
  <c r="L131" i="26"/>
  <c r="L132" i="26"/>
  <c r="L133" i="26"/>
  <c r="L134" i="26"/>
  <c r="K15" i="26"/>
  <c r="G17" i="26"/>
  <c r="L13" i="26"/>
  <c r="K14" i="26"/>
  <c r="K16" i="26"/>
  <c r="I17" i="26"/>
  <c r="J16" i="26" s="1"/>
  <c r="H16" i="26" l="1"/>
  <c r="C7" i="26"/>
  <c r="H15" i="26"/>
  <c r="J14" i="26"/>
  <c r="J13" i="26"/>
  <c r="H14" i="26"/>
  <c r="J15" i="26"/>
  <c r="K17" i="26"/>
  <c r="L17" i="26"/>
  <c r="H13" i="26"/>
  <c r="J17" i="26" l="1"/>
  <c r="M135" i="26"/>
  <c r="H17" i="26"/>
  <c r="M148" i="26" l="1"/>
  <c r="M144" i="26"/>
  <c r="N135" i="26"/>
  <c r="N132" i="26"/>
  <c r="N133" i="26"/>
  <c r="N134" i="26"/>
  <c r="N131" i="26"/>
</calcChain>
</file>

<file path=xl/sharedStrings.xml><?xml version="1.0" encoding="utf-8"?>
<sst xmlns="http://schemas.openxmlformats.org/spreadsheetml/2006/main" count="603" uniqueCount="118">
  <si>
    <t>Índice</t>
  </si>
  <si>
    <t>Oriente</t>
  </si>
  <si>
    <t>Amazonas</t>
  </si>
  <si>
    <t>Loreto</t>
  </si>
  <si>
    <t>San Martín</t>
  </si>
  <si>
    <t>Ucayali</t>
  </si>
  <si>
    <t>Región</t>
  </si>
  <si>
    <t>Lunes, 19 de febrero de 2018</t>
  </si>
  <si>
    <t>Información ampliada del Reporte Regional de la Macro Región Oriente - Edición N° 278</t>
  </si>
  <si>
    <t>1. Recaudación Tributos Internos por regiones</t>
  </si>
  <si>
    <t>Regiones</t>
  </si>
  <si>
    <t>Var. 2016/2015</t>
  </si>
  <si>
    <t>Millones de S/</t>
  </si>
  <si>
    <t>Part. %</t>
  </si>
  <si>
    <t>Var. %</t>
  </si>
  <si>
    <t>Macro Región</t>
  </si>
  <si>
    <t>2. Recaudación Tributos Internos - Principales tributos</t>
  </si>
  <si>
    <t>Tipo de Impuesto*</t>
  </si>
  <si>
    <t>Impuesto a la Renta</t>
  </si>
  <si>
    <t>Tercera Categoría</t>
  </si>
  <si>
    <t>Quinta Categoría</t>
  </si>
  <si>
    <t>Impuesto a la Producción y Consumo</t>
  </si>
  <si>
    <t>Impuesto General a las Ventas (IGV)</t>
  </si>
  <si>
    <t>Impuesto Selectivo al Consumo (ISC)</t>
  </si>
  <si>
    <t>Otros Ingresos</t>
  </si>
  <si>
    <t xml:space="preserve">*Principales cargas tributarias </t>
  </si>
  <si>
    <t>3. Recaudación Tributos Internos - Detalle de cargas Tributarias</t>
  </si>
  <si>
    <t>Tipo de Impuesto</t>
  </si>
  <si>
    <t xml:space="preserve">   Primera Categoría</t>
  </si>
  <si>
    <t xml:space="preserve">   Segunda Categoría</t>
  </si>
  <si>
    <t xml:space="preserve">   Tercera Categoría</t>
  </si>
  <si>
    <t xml:space="preserve">   Cuarta Categoría</t>
  </si>
  <si>
    <t xml:space="preserve">   Quinta Categoría</t>
  </si>
  <si>
    <t xml:space="preserve">   No domiciliados</t>
  </si>
  <si>
    <t xml:space="preserve">   Regularización</t>
  </si>
  <si>
    <t xml:space="preserve">   Régimen Especial del IR</t>
  </si>
  <si>
    <t xml:space="preserve">   Otras Rentas</t>
  </si>
  <si>
    <t>A la Producción y Consumo</t>
  </si>
  <si>
    <t xml:space="preserve">   Imp. General a las Ventas</t>
  </si>
  <si>
    <t xml:space="preserve">   Imp. Selectivo al Consumo</t>
  </si>
  <si>
    <t xml:space="preserve">   Imp. Solidaridad a la Niñez Desamp</t>
  </si>
  <si>
    <t xml:space="preserve">   Imp. Extraordinario de Prom. Turística</t>
  </si>
  <si>
    <t>Total Tributos Internos</t>
  </si>
  <si>
    <t>4. Ingresos Tributarios recaudados por la SUNAT, 2004-2016</t>
  </si>
  <si>
    <t>Años</t>
  </si>
  <si>
    <t>IR</t>
  </si>
  <si>
    <t>IGV</t>
  </si>
  <si>
    <t>ISC</t>
  </si>
  <si>
    <t>5. Recaudacion Tributaria y Contribuyentes al I Trimestre del 2016</t>
  </si>
  <si>
    <t>Número de Contribuyentes y Participación, Dic- 2016</t>
  </si>
  <si>
    <t>(Miles de contribuyentes)</t>
  </si>
  <si>
    <t>Contribuyentes</t>
  </si>
  <si>
    <t>Total Nacional (Miles)</t>
  </si>
  <si>
    <t>Part. Macro Región</t>
  </si>
  <si>
    <t>Recaudación de Tributos Internos  2017</t>
  </si>
  <si>
    <t>Tributos Internos</t>
  </si>
  <si>
    <t>Tributos Aduaneros</t>
  </si>
  <si>
    <t>Total Tributos Recaudados por Región</t>
  </si>
  <si>
    <t>Miles de S/</t>
  </si>
  <si>
    <t>1. Recaudación Tributos Internos (Soles)</t>
  </si>
  <si>
    <t>Tributos recaudados por Región - 2017</t>
  </si>
  <si>
    <t>Var%. 2017/2016</t>
  </si>
  <si>
    <t>Var%. Real</t>
  </si>
  <si>
    <t>2017/2016</t>
  </si>
  <si>
    <t xml:space="preserve"> - </t>
  </si>
  <si>
    <t>Fuente: SUNAT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</si>
  <si>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 xml:space="preserve">   Régimen Mype Tributario</t>
  </si>
  <si>
    <t xml:space="preserve">   A la Importación</t>
  </si>
  <si>
    <t xml:space="preserve">   Impuesto General a las Ventas</t>
  </si>
  <si>
    <t xml:space="preserve">   Impuesto Selectivo al Consumo</t>
  </si>
  <si>
    <t xml:space="preserve">   Otros      9/</t>
  </si>
  <si>
    <t>Total Tributos Aduaneros</t>
  </si>
  <si>
    <t>Total Tributos Recaudados en la Región</t>
  </si>
  <si>
    <t>Fuente: SUNAT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</si>
  <si>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IR Tercera Categoría</t>
  </si>
  <si>
    <t>IR Quinta Categoría</t>
  </si>
  <si>
    <t>Total Tributos recaudados</t>
  </si>
  <si>
    <t>Fuente: SUNAT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</si>
  <si>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(Miles de S/)</t>
  </si>
  <si>
    <t>Total tributos recaudados en la región, 2007-2017</t>
  </si>
  <si>
    <t>Variación porcentual de los tributos recaudados en la región,  2007-2017</t>
  </si>
  <si>
    <t>%</t>
  </si>
  <si>
    <t>2. Ingresos Tributarios recaudados por la SUNAT  2007-2017, en soles</t>
  </si>
  <si>
    <t>Var% real</t>
  </si>
  <si>
    <t>Año</t>
  </si>
  <si>
    <t>Nacional</t>
  </si>
  <si>
    <t>Número de comtribuyentes activos en la región, 1998 - 2017</t>
  </si>
  <si>
    <t>(Miles de contribuyetes)</t>
  </si>
  <si>
    <t>Var.%</t>
  </si>
  <si>
    <t>Particip.</t>
  </si>
  <si>
    <t>Fuente: SUNAT                                                                                               Elaboración: CIE-PERUCÁMARAS</t>
  </si>
  <si>
    <t>4. Número de contribuyentes activos por región</t>
  </si>
  <si>
    <t>Macro Región Oriente: Recaudación de Tributos Internos  2017</t>
  </si>
  <si>
    <t>Var. 2017/2016</t>
  </si>
  <si>
    <t>Macro</t>
  </si>
  <si>
    <t>Fuente: SUNAT                                                                                                                                                                                          Elaboración: CIE-PERUCÁMARAS</t>
  </si>
  <si>
    <t xml:space="preserve">Recaudación de Tributos Internos, principales cargas tributarias  2017  </t>
  </si>
  <si>
    <t>Fuente: SUNAT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</si>
  <si>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Total tributos recaudados en la macro región, 2007-2017</t>
  </si>
  <si>
    <t>Variación porcentual de los tributos recaudados en la macro región,  2007-2017</t>
  </si>
  <si>
    <t>Fuente: SUNAT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</si>
  <si>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Número de comtribuyentes activos en la macro región, 1998 - 2017</t>
  </si>
  <si>
    <t>Fuente: SUNAT                                                                              Elaboración: CIE-PERUCÁMARAS</t>
  </si>
  <si>
    <t>Recauda. Mlls</t>
  </si>
  <si>
    <t>Part.%</t>
  </si>
  <si>
    <t>1. Contribuyentes activos respecto al total nacional</t>
  </si>
  <si>
    <t>3. Recaudación de Tributos Internos a nivel Regional (Sin Lima)</t>
  </si>
  <si>
    <t>Total Nacional (Millones)</t>
  </si>
  <si>
    <t>2. Recaudación de Tributos Internos a nivel Nacional y Regional</t>
  </si>
  <si>
    <t xml:space="preserve">   Otros</t>
  </si>
  <si>
    <t>Var. % Real</t>
  </si>
  <si>
    <t>Total Regiones (Millones)</t>
  </si>
  <si>
    <t>"Ingresos tributarios recaudados por la Sunat - 2017"</t>
  </si>
  <si>
    <t>Macro Región Oriente: Ingresos tributarios recaudados por la Sunat - 2017</t>
  </si>
  <si>
    <t>Amazonas: Ingresos tributarios recaudados por la Sunat - 2017</t>
  </si>
  <si>
    <t>Loreto: Ingresos tributarios recaudados por la Sunat - 2017</t>
  </si>
  <si>
    <t>San Martín: Ingresos tributarios recaudados por la Sunat - 2017</t>
  </si>
  <si>
    <t>Ucayali: Ingresos tributarios recaudados por la Sunat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</si>
</sst>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  <numFmt numFmtId="172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6"/>
      <color theme="1"/>
      <name val="Arial"/>
      <family val="2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5" tint="-0.249977111117893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Book Antiqua"/>
      <family val="1"/>
    </font>
    <font>
      <b/>
      <sz val="16"/>
      <name val="Times New Roman"/>
      <family val="1"/>
    </font>
    <font>
      <b/>
      <sz val="16"/>
      <color theme="5" tint="-0.249977111117893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thin">
        <color theme="0" tint="-0.249977111117893"/>
      </right>
      <top/>
      <bottom style="double">
        <color theme="0" tint="-0.249977111117893"/>
      </bottom>
      <diagonal/>
    </border>
  </borders>
  <cellStyleXfs count="30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</cellStyleXfs>
  <cellXfs count="231">
    <xf numFmtId="0" fontId="0" fillId="0" borderId="0" xfId="0"/>
    <xf numFmtId="0" fontId="0" fillId="2" borderId="0" xfId="0" applyFill="1"/>
    <xf numFmtId="0" fontId="3" fillId="2" borderId="0" xfId="2" applyFill="1" applyAlignment="1">
      <alignment horizontal="right"/>
    </xf>
    <xf numFmtId="0" fontId="7" fillId="2" borderId="0" xfId="0" applyFont="1" applyFill="1"/>
    <xf numFmtId="0" fontId="0" fillId="2" borderId="0" xfId="0" applyFill="1" applyAlignment="1">
      <alignment horizontal="center"/>
    </xf>
    <xf numFmtId="0" fontId="3" fillId="2" borderId="0" xfId="2" applyFill="1"/>
    <xf numFmtId="0" fontId="10" fillId="2" borderId="0" xfId="0" applyFont="1" applyFill="1"/>
    <xf numFmtId="0" fontId="10" fillId="2" borderId="0" xfId="0" applyFont="1" applyFill="1" applyBorder="1"/>
    <xf numFmtId="0" fontId="15" fillId="2" borderId="0" xfId="0" applyFont="1" applyFill="1" applyBorder="1"/>
    <xf numFmtId="0" fontId="0" fillId="2" borderId="4" xfId="0" applyFill="1" applyBorder="1" applyAlignment="1"/>
    <xf numFmtId="0" fontId="16" fillId="2" borderId="4" xfId="0" applyFont="1" applyFill="1" applyBorder="1" applyAlignment="1">
      <alignment vertical="center" wrapText="1"/>
    </xf>
    <xf numFmtId="0" fontId="0" fillId="2" borderId="0" xfId="0" applyFill="1" applyBorder="1"/>
    <xf numFmtId="0" fontId="0" fillId="2" borderId="4" xfId="0" applyFill="1" applyBorder="1"/>
    <xf numFmtId="0" fontId="0" fillId="2" borderId="2" xfId="0" applyFill="1" applyBorder="1"/>
    <xf numFmtId="0" fontId="0" fillId="2" borderId="0" xfId="0" applyFill="1" applyBorder="1" applyAlignment="1"/>
    <xf numFmtId="0" fontId="14" fillId="2" borderId="0" xfId="0" applyFont="1" applyFill="1" applyAlignment="1">
      <alignment vertical="center"/>
    </xf>
    <xf numFmtId="164" fontId="0" fillId="2" borderId="0" xfId="1" applyNumberFormat="1" applyFont="1" applyFill="1" applyBorder="1"/>
    <xf numFmtId="0" fontId="17" fillId="2" borderId="0" xfId="0" applyFont="1" applyFill="1"/>
    <xf numFmtId="172" fontId="17" fillId="2" borderId="0" xfId="0" applyNumberFormat="1" applyFont="1" applyFill="1"/>
    <xf numFmtId="164" fontId="17" fillId="2" borderId="0" xfId="1" applyNumberFormat="1" applyFont="1" applyFill="1"/>
    <xf numFmtId="172" fontId="7" fillId="2" borderId="0" xfId="0" applyNumberFormat="1" applyFont="1" applyFill="1"/>
    <xf numFmtId="165" fontId="7" fillId="2" borderId="0" xfId="0" applyNumberFormat="1" applyFont="1" applyFill="1"/>
    <xf numFmtId="164" fontId="7" fillId="2" borderId="0" xfId="1" applyNumberFormat="1" applyFont="1" applyFill="1"/>
    <xf numFmtId="0" fontId="15" fillId="5" borderId="0" xfId="0" applyFont="1" applyFill="1" applyBorder="1" applyAlignment="1">
      <alignment horizontal="left" vertical="top"/>
    </xf>
    <xf numFmtId="0" fontId="15" fillId="5" borderId="0" xfId="0" applyFont="1" applyFill="1" applyBorder="1" applyAlignment="1">
      <alignment vertical="top"/>
    </xf>
    <xf numFmtId="0" fontId="20" fillId="5" borderId="0" xfId="0" applyFont="1" applyFill="1" applyBorder="1" applyAlignment="1">
      <alignment horizontal="left" vertical="top"/>
    </xf>
    <xf numFmtId="0" fontId="20" fillId="5" borderId="0" xfId="0" applyFont="1" applyFill="1" applyBorder="1" applyAlignment="1">
      <alignment horizontal="left"/>
    </xf>
    <xf numFmtId="0" fontId="0" fillId="5" borderId="0" xfId="0" applyFont="1" applyFill="1" applyBorder="1" applyAlignment="1"/>
    <xf numFmtId="0" fontId="0" fillId="5" borderId="0" xfId="0" applyFont="1" applyFill="1" applyBorder="1"/>
    <xf numFmtId="0" fontId="15" fillId="5" borderId="3" xfId="0" applyFont="1" applyFill="1" applyBorder="1" applyAlignment="1">
      <alignment horizontal="left" vertical="top"/>
    </xf>
    <xf numFmtId="0" fontId="20" fillId="5" borderId="3" xfId="0" applyFont="1" applyFill="1" applyBorder="1" applyAlignment="1">
      <alignment horizontal="left" vertical="top"/>
    </xf>
    <xf numFmtId="0" fontId="15" fillId="5" borderId="3" xfId="0" applyFont="1" applyFill="1" applyBorder="1" applyAlignment="1">
      <alignment vertical="top"/>
    </xf>
    <xf numFmtId="0" fontId="0" fillId="5" borderId="3" xfId="0" applyFont="1" applyFill="1" applyBorder="1"/>
    <xf numFmtId="0" fontId="20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5" fillId="2" borderId="0" xfId="0" applyFont="1" applyFill="1"/>
    <xf numFmtId="0" fontId="0" fillId="2" borderId="0" xfId="0" applyFont="1" applyFill="1"/>
    <xf numFmtId="0" fontId="2" fillId="2" borderId="5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0" fillId="2" borderId="6" xfId="0" applyFont="1" applyFill="1" applyBorder="1"/>
    <xf numFmtId="0" fontId="0" fillId="2" borderId="7" xfId="0" applyFont="1" applyFill="1" applyBorder="1" applyAlignment="1"/>
    <xf numFmtId="0" fontId="0" fillId="2" borderId="2" xfId="0" applyFont="1" applyFill="1" applyBorder="1"/>
    <xf numFmtId="0" fontId="0" fillId="2" borderId="7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/>
    <xf numFmtId="0" fontId="20" fillId="2" borderId="7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23" fillId="6" borderId="9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/>
    </xf>
    <xf numFmtId="165" fontId="2" fillId="2" borderId="8" xfId="7" applyNumberFormat="1" applyFont="1" applyFill="1" applyBorder="1" applyAlignment="1">
      <alignment vertical="center"/>
    </xf>
    <xf numFmtId="164" fontId="2" fillId="2" borderId="8" xfId="1" applyNumberFormat="1" applyFont="1" applyFill="1" applyBorder="1" applyAlignment="1">
      <alignment vertical="center"/>
    </xf>
    <xf numFmtId="165" fontId="2" fillId="2" borderId="8" xfId="1" applyNumberFormat="1" applyFont="1" applyFill="1" applyBorder="1" applyAlignment="1">
      <alignment vertical="center"/>
    </xf>
    <xf numFmtId="164" fontId="15" fillId="2" borderId="8" xfId="1" applyNumberFormat="1" applyFont="1" applyFill="1" applyBorder="1"/>
    <xf numFmtId="0" fontId="16" fillId="2" borderId="8" xfId="0" applyFont="1" applyFill="1" applyBorder="1" applyAlignment="1">
      <alignment horizontal="left"/>
    </xf>
    <xf numFmtId="165" fontId="2" fillId="5" borderId="8" xfId="1" applyNumberFormat="1" applyFont="1" applyFill="1" applyBorder="1" applyAlignment="1">
      <alignment vertical="center"/>
    </xf>
    <xf numFmtId="164" fontId="2" fillId="5" borderId="8" xfId="1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20" fillId="2" borderId="10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15" fillId="2" borderId="3" xfId="0" applyFont="1" applyFill="1" applyBorder="1"/>
    <xf numFmtId="0" fontId="0" fillId="2" borderId="3" xfId="0" applyFont="1" applyFill="1" applyBorder="1"/>
    <xf numFmtId="0" fontId="0" fillId="2" borderId="11" xfId="0" applyFont="1" applyFill="1" applyBorder="1"/>
    <xf numFmtId="165" fontId="2" fillId="3" borderId="8" xfId="7" applyNumberFormat="1" applyFont="1" applyFill="1" applyBorder="1" applyAlignment="1">
      <alignment vertical="center"/>
    </xf>
    <xf numFmtId="164" fontId="2" fillId="3" borderId="8" xfId="1" applyNumberFormat="1" applyFont="1" applyFill="1" applyBorder="1" applyAlignment="1">
      <alignment vertical="center"/>
    </xf>
    <xf numFmtId="165" fontId="2" fillId="3" borderId="8" xfId="1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center" vertical="center"/>
    </xf>
    <xf numFmtId="165" fontId="25" fillId="2" borderId="1" xfId="7" applyNumberFormat="1" applyFont="1" applyFill="1" applyBorder="1" applyAlignment="1">
      <alignment vertical="center"/>
    </xf>
    <xf numFmtId="164" fontId="25" fillId="2" borderId="1" xfId="1" applyNumberFormat="1" applyFont="1" applyFill="1" applyBorder="1" applyAlignment="1">
      <alignment vertical="center"/>
    </xf>
    <xf numFmtId="165" fontId="25" fillId="2" borderId="1" xfId="1" applyNumberFormat="1" applyFont="1" applyFill="1" applyBorder="1" applyAlignment="1">
      <alignment vertical="center"/>
    </xf>
    <xf numFmtId="0" fontId="0" fillId="2" borderId="10" xfId="0" applyFont="1" applyFill="1" applyBorder="1"/>
    <xf numFmtId="0" fontId="15" fillId="2" borderId="3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3" fontId="13" fillId="2" borderId="0" xfId="0" applyNumberFormat="1" applyFont="1" applyFill="1" applyBorder="1"/>
    <xf numFmtId="3" fontId="0" fillId="2" borderId="0" xfId="0" applyNumberFormat="1" applyFont="1" applyFill="1" applyBorder="1"/>
    <xf numFmtId="3" fontId="21" fillId="6" borderId="8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/>
    </xf>
    <xf numFmtId="3" fontId="0" fillId="2" borderId="7" xfId="0" applyNumberFormat="1" applyFont="1" applyFill="1" applyBorder="1"/>
    <xf numFmtId="3" fontId="0" fillId="2" borderId="1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5" fillId="2" borderId="8" xfId="0" applyFont="1" applyFill="1" applyBorder="1"/>
    <xf numFmtId="0" fontId="15" fillId="2" borderId="14" xfId="0" applyFont="1" applyFill="1" applyBorder="1"/>
    <xf numFmtId="3" fontId="15" fillId="2" borderId="8" xfId="0" applyNumberFormat="1" applyFont="1" applyFill="1" applyBorder="1"/>
    <xf numFmtId="0" fontId="2" fillId="5" borderId="0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/>
    </xf>
    <xf numFmtId="0" fontId="15" fillId="5" borderId="0" xfId="0" applyFont="1" applyFill="1" applyBorder="1"/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7" xfId="0" applyFont="1" applyFill="1" applyBorder="1" applyAlignment="1"/>
    <xf numFmtId="0" fontId="10" fillId="2" borderId="7" xfId="0" applyFont="1" applyFill="1" applyBorder="1"/>
    <xf numFmtId="0" fontId="10" fillId="2" borderId="10" xfId="0" applyFont="1" applyFill="1" applyBorder="1"/>
    <xf numFmtId="0" fontId="10" fillId="2" borderId="3" xfId="0" applyFont="1" applyFill="1" applyBorder="1"/>
    <xf numFmtId="0" fontId="27" fillId="2" borderId="3" xfId="0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3" fontId="11" fillId="2" borderId="0" xfId="0" applyNumberFormat="1" applyFont="1" applyFill="1" applyBorder="1"/>
    <xf numFmtId="3" fontId="10" fillId="2" borderId="0" xfId="0" applyNumberFormat="1" applyFont="1" applyFill="1" applyBorder="1"/>
    <xf numFmtId="164" fontId="27" fillId="5" borderId="8" xfId="1" applyNumberFormat="1" applyFont="1" applyFill="1" applyBorder="1"/>
    <xf numFmtId="3" fontId="10" fillId="2" borderId="7" xfId="0" applyNumberFormat="1" applyFont="1" applyFill="1" applyBorder="1" applyAlignment="1">
      <alignment horizontal="center"/>
    </xf>
    <xf numFmtId="3" fontId="10" fillId="2" borderId="7" xfId="0" applyNumberFormat="1" applyFont="1" applyFill="1" applyBorder="1"/>
    <xf numFmtId="0" fontId="27" fillId="2" borderId="7" xfId="25" applyFont="1" applyFill="1" applyBorder="1"/>
    <xf numFmtId="3" fontId="10" fillId="2" borderId="10" xfId="0" applyNumberFormat="1" applyFont="1" applyFill="1" applyBorder="1" applyAlignment="1">
      <alignment horizontal="center"/>
    </xf>
    <xf numFmtId="0" fontId="23" fillId="6" borderId="16" xfId="0" applyFont="1" applyFill="1" applyBorder="1" applyAlignment="1">
      <alignment horizontal="center" vertical="center" wrapText="1"/>
    </xf>
    <xf numFmtId="0" fontId="23" fillId="7" borderId="8" xfId="0" applyFont="1" applyFill="1" applyBorder="1" applyAlignment="1">
      <alignment horizontal="center" vertical="center" wrapText="1"/>
    </xf>
    <xf numFmtId="0" fontId="23" fillId="8" borderId="15" xfId="0" applyFont="1" applyFill="1" applyBorder="1" applyAlignment="1">
      <alignment horizontal="center" vertical="center" wrapText="1"/>
    </xf>
    <xf numFmtId="0" fontId="23" fillId="8" borderId="8" xfId="0" applyFont="1" applyFill="1" applyBorder="1" applyAlignment="1">
      <alignment horizontal="center" vertical="center" wrapText="1"/>
    </xf>
    <xf numFmtId="165" fontId="23" fillId="8" borderId="15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/>
    <xf numFmtId="164" fontId="2" fillId="2" borderId="8" xfId="1" applyNumberFormat="1" applyFont="1" applyFill="1" applyBorder="1"/>
    <xf numFmtId="164" fontId="2" fillId="3" borderId="8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164" fontId="18" fillId="3" borderId="8" xfId="1" applyNumberFormat="1" applyFont="1" applyFill="1" applyBorder="1" applyAlignment="1">
      <alignment horizontal="center" vertical="center"/>
    </xf>
    <xf numFmtId="164" fontId="18" fillId="2" borderId="8" xfId="1" applyNumberFormat="1" applyFont="1" applyFill="1" applyBorder="1" applyAlignment="1">
      <alignment horizontal="center"/>
    </xf>
    <xf numFmtId="164" fontId="18" fillId="2" borderId="8" xfId="1" applyNumberFormat="1" applyFont="1" applyFill="1" applyBorder="1" applyAlignment="1">
      <alignment horizontal="center" vertical="center"/>
    </xf>
    <xf numFmtId="165" fontId="23" fillId="7" borderId="8" xfId="0" applyNumberFormat="1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10" fillId="2" borderId="6" xfId="0" applyFont="1" applyFill="1" applyBorder="1"/>
    <xf numFmtId="0" fontId="10" fillId="2" borderId="2" xfId="0" applyFont="1" applyFill="1" applyBorder="1"/>
    <xf numFmtId="0" fontId="10" fillId="2" borderId="11" xfId="0" applyFont="1" applyFill="1" applyBorder="1"/>
    <xf numFmtId="165" fontId="2" fillId="3" borderId="8" xfId="1" applyNumberFormat="1" applyFont="1" applyFill="1" applyBorder="1"/>
    <xf numFmtId="165" fontId="2" fillId="2" borderId="8" xfId="1" applyNumberFormat="1" applyFont="1" applyFill="1" applyBorder="1"/>
    <xf numFmtId="165" fontId="25" fillId="3" borderId="8" xfId="1" applyNumberFormat="1" applyFont="1" applyFill="1" applyBorder="1"/>
    <xf numFmtId="165" fontId="25" fillId="5" borderId="8" xfId="1" applyNumberFormat="1" applyFont="1" applyFill="1" applyBorder="1"/>
    <xf numFmtId="165" fontId="25" fillId="8" borderId="8" xfId="1" applyNumberFormat="1" applyFont="1" applyFill="1" applyBorder="1"/>
    <xf numFmtId="164" fontId="27" fillId="8" borderId="8" xfId="1" applyNumberFormat="1" applyFont="1" applyFill="1" applyBorder="1"/>
    <xf numFmtId="164" fontId="2" fillId="3" borderId="8" xfId="1" applyNumberFormat="1" applyFont="1" applyFill="1" applyBorder="1" applyAlignment="1">
      <alignment horizontal="center"/>
    </xf>
    <xf numFmtId="164" fontId="2" fillId="5" borderId="8" xfId="1" applyNumberFormat="1" applyFont="1" applyFill="1" applyBorder="1" applyAlignment="1">
      <alignment horizontal="center" vertical="center"/>
    </xf>
    <xf numFmtId="165" fontId="2" fillId="3" borderId="8" xfId="0" applyNumberFormat="1" applyFont="1" applyFill="1" applyBorder="1"/>
    <xf numFmtId="165" fontId="2" fillId="5" borderId="8" xfId="0" applyNumberFormat="1" applyFont="1" applyFill="1" applyBorder="1"/>
    <xf numFmtId="0" fontId="29" fillId="2" borderId="2" xfId="0" applyFont="1" applyFill="1" applyBorder="1" applyAlignment="1">
      <alignment vertical="center" wrapText="1"/>
    </xf>
    <xf numFmtId="0" fontId="26" fillId="2" borderId="2" xfId="0" applyFont="1" applyFill="1" applyBorder="1" applyAlignment="1">
      <alignment vertical="center" wrapText="1"/>
    </xf>
    <xf numFmtId="165" fontId="2" fillId="8" borderId="8" xfId="0" applyNumberFormat="1" applyFont="1" applyFill="1" applyBorder="1"/>
    <xf numFmtId="164" fontId="2" fillId="8" borderId="8" xfId="1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1" fillId="6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/>
    <xf numFmtId="0" fontId="2" fillId="4" borderId="8" xfId="0" applyFont="1" applyFill="1" applyBorder="1" applyAlignment="1"/>
    <xf numFmtId="164" fontId="2" fillId="4" borderId="8" xfId="1" applyNumberFormat="1" applyFont="1" applyFill="1" applyBorder="1"/>
    <xf numFmtId="0" fontId="2" fillId="4" borderId="8" xfId="0" applyNumberFormat="1" applyFont="1" applyFill="1" applyBorder="1" applyAlignment="1">
      <alignment horizontal="left"/>
    </xf>
    <xf numFmtId="0" fontId="2" fillId="3" borderId="8" xfId="0" applyNumberFormat="1" applyFont="1" applyFill="1" applyBorder="1" applyAlignment="1">
      <alignment horizontal="left"/>
    </xf>
    <xf numFmtId="164" fontId="2" fillId="3" borderId="8" xfId="1" applyNumberFormat="1" applyFont="1" applyFill="1" applyBorder="1"/>
    <xf numFmtId="165" fontId="2" fillId="4" borderId="8" xfId="0" applyNumberFormat="1" applyFont="1" applyFill="1" applyBorder="1"/>
    <xf numFmtId="0" fontId="2" fillId="2" borderId="2" xfId="0" applyFont="1" applyFill="1" applyBorder="1" applyAlignment="1"/>
    <xf numFmtId="0" fontId="27" fillId="2" borderId="2" xfId="0" applyFont="1" applyFill="1" applyBorder="1" applyAlignment="1"/>
    <xf numFmtId="0" fontId="28" fillId="2" borderId="2" xfId="0" applyFont="1" applyFill="1" applyBorder="1" applyAlignment="1">
      <alignment vertical="center"/>
    </xf>
    <xf numFmtId="0" fontId="28" fillId="2" borderId="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2" fillId="2" borderId="8" xfId="1" applyNumberFormat="1" applyFont="1" applyFill="1" applyBorder="1" applyAlignment="1">
      <alignment horizontal="center"/>
    </xf>
    <xf numFmtId="165" fontId="23" fillId="8" borderId="8" xfId="0" applyNumberFormat="1" applyFont="1" applyFill="1" applyBorder="1" applyAlignment="1">
      <alignment horizontal="center" vertical="center" wrapText="1"/>
    </xf>
    <xf numFmtId="164" fontId="23" fillId="7" borderId="8" xfId="1" applyNumberFormat="1" applyFont="1" applyFill="1" applyBorder="1" applyAlignment="1">
      <alignment horizontal="center" vertical="center" wrapText="1"/>
    </xf>
    <xf numFmtId="164" fontId="23" fillId="8" borderId="8" xfId="1" applyNumberFormat="1" applyFont="1" applyFill="1" applyBorder="1" applyAlignment="1">
      <alignment horizontal="center" vertical="center" wrapText="1"/>
    </xf>
    <xf numFmtId="164" fontId="23" fillId="8" borderId="15" xfId="1" applyNumberFormat="1" applyFont="1" applyFill="1" applyBorder="1" applyAlignment="1">
      <alignment horizontal="center" vertical="center" wrapText="1"/>
    </xf>
    <xf numFmtId="164" fontId="23" fillId="8" borderId="8" xfId="0" applyNumberFormat="1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/>
    </xf>
    <xf numFmtId="164" fontId="2" fillId="5" borderId="8" xfId="0" applyNumberFormat="1" applyFont="1" applyFill="1" applyBorder="1"/>
    <xf numFmtId="164" fontId="27" fillId="2" borderId="0" xfId="1" applyNumberFormat="1" applyFont="1" applyFill="1" applyBorder="1"/>
    <xf numFmtId="0" fontId="17" fillId="2" borderId="1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1" fillId="6" borderId="8" xfId="0" applyFont="1" applyFill="1" applyBorder="1" applyAlignment="1">
      <alignment horizontal="center" vertical="center"/>
    </xf>
    <xf numFmtId="0" fontId="30" fillId="6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172" fontId="10" fillId="2" borderId="2" xfId="0" applyNumberFormat="1" applyFont="1" applyFill="1" applyBorder="1"/>
    <xf numFmtId="0" fontId="32" fillId="2" borderId="0" xfId="0" applyFont="1" applyFill="1"/>
    <xf numFmtId="165" fontId="32" fillId="2" borderId="0" xfId="0" applyNumberFormat="1" applyFont="1" applyFill="1"/>
    <xf numFmtId="164" fontId="32" fillId="2" borderId="0" xfId="1" applyNumberFormat="1" applyFont="1" applyFill="1"/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10" xfId="0" applyNumberFormat="1" applyFont="1" applyFill="1" applyBorder="1" applyAlignment="1">
      <alignment horizontal="left"/>
    </xf>
    <xf numFmtId="0" fontId="2" fillId="4" borderId="11" xfId="0" applyNumberFormat="1" applyFont="1" applyFill="1" applyBorder="1" applyAlignment="1">
      <alignment horizontal="left"/>
    </xf>
    <xf numFmtId="0" fontId="2" fillId="3" borderId="10" xfId="0" applyNumberFormat="1" applyFont="1" applyFill="1" applyBorder="1" applyAlignment="1">
      <alignment horizontal="left"/>
    </xf>
    <xf numFmtId="0" fontId="2" fillId="3" borderId="11" xfId="0" applyNumberFormat="1" applyFont="1" applyFill="1" applyBorder="1" applyAlignment="1">
      <alignment horizontal="left"/>
    </xf>
    <xf numFmtId="0" fontId="29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left" indent="3"/>
    </xf>
    <xf numFmtId="0" fontId="2" fillId="0" borderId="2" xfId="0" applyFont="1" applyBorder="1" applyAlignment="1">
      <alignment horizontal="left" indent="3"/>
    </xf>
    <xf numFmtId="0" fontId="2" fillId="0" borderId="7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3" fontId="21" fillId="6" borderId="12" xfId="0" applyNumberFormat="1" applyFont="1" applyFill="1" applyBorder="1" applyAlignment="1">
      <alignment horizontal="center" vertical="center"/>
    </xf>
    <xf numFmtId="3" fontId="21" fillId="6" borderId="14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2" fillId="6" borderId="8" xfId="0" applyNumberFormat="1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left" vertical="center" wrapText="1"/>
    </xf>
    <xf numFmtId="0" fontId="22" fillId="8" borderId="3" xfId="0" applyFont="1" applyFill="1" applyBorder="1" applyAlignment="1">
      <alignment horizontal="left" vertical="center" wrapText="1"/>
    </xf>
    <xf numFmtId="0" fontId="22" fillId="8" borderId="11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indent="1"/>
    </xf>
    <xf numFmtId="0" fontId="18" fillId="2" borderId="8" xfId="0" applyFont="1" applyFill="1" applyBorder="1" applyAlignment="1">
      <alignment horizontal="left" vertical="center" indent="2"/>
    </xf>
    <xf numFmtId="0" fontId="22" fillId="6" borderId="5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22" fillId="6" borderId="18" xfId="0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center" vertical="center" wrapText="1"/>
    </xf>
    <xf numFmtId="0" fontId="25" fillId="8" borderId="8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left" vertical="center" wrapText="1"/>
    </xf>
    <xf numFmtId="0" fontId="21" fillId="6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2" fillId="6" borderId="7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5" fillId="5" borderId="8" xfId="0" applyFont="1" applyFill="1" applyBorder="1" applyAlignment="1">
      <alignment horizontal="left" vertical="center"/>
    </xf>
    <xf numFmtId="0" fontId="22" fillId="8" borderId="12" xfId="0" applyFont="1" applyFill="1" applyBorder="1" applyAlignment="1">
      <alignment horizontal="left" vertical="center" wrapText="1"/>
    </xf>
    <xf numFmtId="0" fontId="22" fillId="8" borderId="13" xfId="0" applyFont="1" applyFill="1" applyBorder="1" applyAlignment="1">
      <alignment horizontal="left" vertical="center" wrapText="1"/>
    </xf>
    <xf numFmtId="0" fontId="22" fillId="8" borderId="14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/>
    </xf>
    <xf numFmtId="0" fontId="22" fillId="7" borderId="12" xfId="0" applyFont="1" applyFill="1" applyBorder="1" applyAlignment="1">
      <alignment horizontal="left" vertical="center" wrapText="1"/>
    </xf>
    <xf numFmtId="0" fontId="22" fillId="7" borderId="13" xfId="0" applyFont="1" applyFill="1" applyBorder="1" applyAlignment="1">
      <alignment horizontal="left" vertical="center" wrapText="1"/>
    </xf>
    <xf numFmtId="0" fontId="22" fillId="7" borderId="14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</cellXfs>
  <cellStyles count="30">
    <cellStyle name="Euro" xfId="4"/>
    <cellStyle name="Euro 2" xfId="5"/>
    <cellStyle name="Euro 2 2" xfId="6"/>
    <cellStyle name="Hipervínculo" xfId="2" builtinId="8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/>
              <a:t>Macro Región Oriente: Recaudación de Tributos Internos</a:t>
            </a:r>
          </a:p>
          <a:p>
            <a:pPr>
              <a:defRPr sz="1000"/>
            </a:pPr>
            <a:r>
              <a:rPr lang="es-PE" sz="1000"/>
              <a:t>(Millones de S/)</a:t>
            </a:r>
          </a:p>
        </c:rich>
      </c:tx>
      <c:layout>
        <c:manualLayout>
          <c:xMode val="edge"/>
          <c:yMode val="edge"/>
          <c:x val="0.22959574074074074"/>
          <c:y val="2.6458333333333334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606629629629631"/>
          <c:y val="0.27009305555555557"/>
          <c:w val="0.52086203703703704"/>
          <c:h val="0.6293864583333332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3.7039444444444444E-2"/>
                  <c:y val="-3.537152777777778E-3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2.2257407407407408E-3"/>
                  <c:y val="-8.1586458333333334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062275925925926"/>
                  <c:y val="-6.5047222222222228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6.3933333333333333E-3"/>
                  <c:y val="-9.8757986111111112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'2. Oriente'!$F$13:$F$16</c:f>
              <c:strCache>
                <c:ptCount val="4"/>
                <c:pt idx="0">
                  <c:v>Amazonas</c:v>
                </c:pt>
                <c:pt idx="1">
                  <c:v>Loreto</c:v>
                </c:pt>
                <c:pt idx="2">
                  <c:v>San Martín</c:v>
                </c:pt>
                <c:pt idx="3">
                  <c:v>Ucayali</c:v>
                </c:pt>
              </c:strCache>
            </c:strRef>
          </c:cat>
          <c:val>
            <c:numRef>
              <c:f>'2. Oriente'!$G$13:$G$16</c:f>
              <c:numCache>
                <c:formatCode>#,##0.0</c:formatCode>
                <c:ptCount val="4"/>
                <c:pt idx="0">
                  <c:v>38.740190360000007</c:v>
                </c:pt>
                <c:pt idx="1">
                  <c:v>290.52579395000004</c:v>
                </c:pt>
                <c:pt idx="2">
                  <c:v>215.32145614999999</c:v>
                </c:pt>
                <c:pt idx="3">
                  <c:v>510.74762802999999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0706648148148152"/>
          <c:y val="0.3105482638888889"/>
          <c:w val="0.1239537037037037"/>
          <c:h val="0.36712638888888888"/>
        </c:manualLayout>
      </c:layout>
      <c:overlay val="0"/>
      <c:txPr>
        <a:bodyPr/>
        <a:lstStyle/>
        <a:p>
          <a:pPr>
            <a:defRPr sz="8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Oriente: Principales Cargas de los Tributos Internos, 2017</a:t>
            </a:r>
          </a:p>
          <a:p>
            <a:pPr>
              <a:defRPr sz="1000"/>
            </a:pPr>
            <a:r>
              <a:rPr lang="en-US" sz="1000"/>
              <a:t>Millones de S/</a:t>
            </a:r>
          </a:p>
        </c:rich>
      </c:tx>
      <c:layout>
        <c:manualLayout>
          <c:xMode val="edge"/>
          <c:yMode val="edge"/>
          <c:x val="0.1435238888888889"/>
          <c:y val="3.96875000000000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907407407407407E-2"/>
          <c:y val="0.11024305555555555"/>
          <c:w val="0.70678277777777776"/>
          <c:h val="0.76164722222222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'2. Oriente'!$Q$29</c:f>
              <c:strCache>
                <c:ptCount val="1"/>
                <c:pt idx="0">
                  <c:v>IR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 Oriente'!$R$28:$R$28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'2. Oriente'!$R$29:$R$29</c:f>
              <c:numCache>
                <c:formatCode>#,##0.0</c:formatCode>
                <c:ptCount val="1"/>
                <c:pt idx="0">
                  <c:v>525.21955893999996</c:v>
                </c:pt>
              </c:numCache>
            </c:numRef>
          </c:val>
        </c:ser>
        <c:ser>
          <c:idx val="1"/>
          <c:order val="1"/>
          <c:tx>
            <c:strRef>
              <c:f>'2. Oriente'!$Q$30</c:f>
              <c:strCache>
                <c:ptCount val="1"/>
                <c:pt idx="0">
                  <c:v>ISC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 Oriente'!$R$28:$R$28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'2. Oriente'!$R$30:$R$30</c:f>
              <c:numCache>
                <c:formatCode>#,##0.0</c:formatCode>
                <c:ptCount val="1"/>
                <c:pt idx="0">
                  <c:v>290.8115020699999</c:v>
                </c:pt>
              </c:numCache>
            </c:numRef>
          </c:val>
        </c:ser>
        <c:ser>
          <c:idx val="3"/>
          <c:order val="2"/>
          <c:tx>
            <c:strRef>
              <c:f>'2. Oriente'!$Q$31</c:f>
              <c:strCache>
                <c:ptCount val="1"/>
                <c:pt idx="0">
                  <c:v>IGV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'2. Oriente'!$R$31</c:f>
              <c:numCache>
                <c:formatCode>#,##0.0</c:formatCode>
                <c:ptCount val="1"/>
                <c:pt idx="0">
                  <c:v>130.89575026999998</c:v>
                </c:pt>
              </c:numCache>
            </c:numRef>
          </c:val>
        </c:ser>
        <c:ser>
          <c:idx val="2"/>
          <c:order val="3"/>
          <c:tx>
            <c:strRef>
              <c:f>'2. Oriente'!$Q$32</c:f>
              <c:strCache>
                <c:ptCount val="1"/>
                <c:pt idx="0">
                  <c:v>Otros Ingresos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 Oriente'!$R$28:$R$28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'2. Oriente'!$R$32:$R$32</c:f>
              <c:numCache>
                <c:formatCode>#,##0.0</c:formatCode>
                <c:ptCount val="1"/>
                <c:pt idx="0">
                  <c:v>108.40825720999999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8015104"/>
        <c:axId val="78033280"/>
      </c:barChart>
      <c:catAx>
        <c:axId val="78015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/>
            </a:pPr>
            <a:endParaRPr lang="es-PE"/>
          </a:p>
        </c:txPr>
        <c:crossAx val="78033280"/>
        <c:crosses val="autoZero"/>
        <c:auto val="1"/>
        <c:lblAlgn val="ctr"/>
        <c:lblOffset val="100"/>
        <c:noMultiLvlLbl val="0"/>
      </c:catAx>
      <c:valAx>
        <c:axId val="78033280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extTo"/>
        <c:crossAx val="78015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953925925925933"/>
          <c:y val="0.32140173611111111"/>
          <c:w val="0.22917592592592592"/>
          <c:h val="0.31420972222222221"/>
        </c:manualLayout>
      </c:layout>
      <c:overlay val="0"/>
      <c:txPr>
        <a:bodyPr/>
        <a:lstStyle/>
        <a:p>
          <a:pPr>
            <a:defRPr sz="7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Composición de los Tributos Internos, 2017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7521185185185187"/>
          <c:y val="0.19731493055555555"/>
          <c:w val="0.70641777777777781"/>
          <c:h val="0.6896065972222221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'2. Oriente'!$R$52:$R$61</c:f>
              <c:strCache>
                <c:ptCount val="10"/>
                <c:pt idx="0">
                  <c:v>   Tercera Categoría</c:v>
                </c:pt>
                <c:pt idx="1">
                  <c:v>   Quinta Categoría</c:v>
                </c:pt>
                <c:pt idx="2">
                  <c:v>   Régimen Mype Tributario</c:v>
                </c:pt>
                <c:pt idx="3">
                  <c:v>   Regularización</c:v>
                </c:pt>
                <c:pt idx="4">
                  <c:v>   Régimen Especial del IR</c:v>
                </c:pt>
                <c:pt idx="5">
                  <c:v>   Otras Rentas</c:v>
                </c:pt>
                <c:pt idx="6">
                  <c:v>   Segunda Categoría</c:v>
                </c:pt>
                <c:pt idx="7">
                  <c:v>   Cuarta Categoría</c:v>
                </c:pt>
                <c:pt idx="8">
                  <c:v>   Primera Categoría</c:v>
                </c:pt>
                <c:pt idx="9">
                  <c:v>   No domiciliados</c:v>
                </c:pt>
              </c:strCache>
            </c:strRef>
          </c:cat>
          <c:val>
            <c:numRef>
              <c:f>'2. Oriente'!$S$52:$S$61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invertIfNegative val="0"/>
          <c:cat>
            <c:strRef>
              <c:f>'2. Oriente'!$R$52:$R$61</c:f>
              <c:strCache>
                <c:ptCount val="10"/>
                <c:pt idx="0">
                  <c:v>   Tercera Categoría</c:v>
                </c:pt>
                <c:pt idx="1">
                  <c:v>   Quinta Categoría</c:v>
                </c:pt>
                <c:pt idx="2">
                  <c:v>   Régimen Mype Tributario</c:v>
                </c:pt>
                <c:pt idx="3">
                  <c:v>   Regularización</c:v>
                </c:pt>
                <c:pt idx="4">
                  <c:v>   Régimen Especial del IR</c:v>
                </c:pt>
                <c:pt idx="5">
                  <c:v>   Otras Rentas</c:v>
                </c:pt>
                <c:pt idx="6">
                  <c:v>   Segunda Categoría</c:v>
                </c:pt>
                <c:pt idx="7">
                  <c:v>   Cuarta Categoría</c:v>
                </c:pt>
                <c:pt idx="8">
                  <c:v>   Primera Categoría</c:v>
                </c:pt>
                <c:pt idx="9">
                  <c:v>   No domiciliados</c:v>
                </c:pt>
              </c:strCache>
            </c:strRef>
          </c:cat>
          <c:val>
            <c:numRef>
              <c:f>'2. Oriente'!$T$52:$T$61</c:f>
              <c:numCache>
                <c:formatCode>General</c:formatCode>
                <c:ptCount val="10"/>
              </c:numCache>
            </c:numRef>
          </c:val>
        </c:ser>
        <c:ser>
          <c:idx val="2"/>
          <c:order val="2"/>
          <c:spPr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Oriente'!$R$52:$R$61</c:f>
              <c:strCache>
                <c:ptCount val="10"/>
                <c:pt idx="0">
                  <c:v>   Tercera Categoría</c:v>
                </c:pt>
                <c:pt idx="1">
                  <c:v>   Quinta Categoría</c:v>
                </c:pt>
                <c:pt idx="2">
                  <c:v>   Régimen Mype Tributario</c:v>
                </c:pt>
                <c:pt idx="3">
                  <c:v>   Regularización</c:v>
                </c:pt>
                <c:pt idx="4">
                  <c:v>   Régimen Especial del IR</c:v>
                </c:pt>
                <c:pt idx="5">
                  <c:v>   Otras Rentas</c:v>
                </c:pt>
                <c:pt idx="6">
                  <c:v>   Segunda Categoría</c:v>
                </c:pt>
                <c:pt idx="7">
                  <c:v>   Cuarta Categoría</c:v>
                </c:pt>
                <c:pt idx="8">
                  <c:v>   Primera Categoría</c:v>
                </c:pt>
                <c:pt idx="9">
                  <c:v>   No domiciliados</c:v>
                </c:pt>
              </c:strCache>
            </c:strRef>
          </c:cat>
          <c:val>
            <c:numRef>
              <c:f>'2. Oriente'!$U$52:$U$61</c:f>
              <c:numCache>
                <c:formatCode>#,##0.0</c:formatCode>
                <c:ptCount val="10"/>
                <c:pt idx="0">
                  <c:v>260.19200192999995</c:v>
                </c:pt>
                <c:pt idx="1">
                  <c:v>77.41504381</c:v>
                </c:pt>
                <c:pt idx="2">
                  <c:v>42.513135160000004</c:v>
                </c:pt>
                <c:pt idx="3">
                  <c:v>37.918629970000005</c:v>
                </c:pt>
                <c:pt idx="4">
                  <c:v>30.755429499999998</c:v>
                </c:pt>
                <c:pt idx="5">
                  <c:v>23.69872973</c:v>
                </c:pt>
                <c:pt idx="6">
                  <c:v>17.211636680000002</c:v>
                </c:pt>
                <c:pt idx="7">
                  <c:v>13.688610209999998</c:v>
                </c:pt>
                <c:pt idx="8">
                  <c:v>12.81392061</c:v>
                </c:pt>
                <c:pt idx="9">
                  <c:v>9.0124213399999995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78585856"/>
        <c:axId val="78595200"/>
      </c:barChart>
      <c:catAx>
        <c:axId val="78585856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50">
                <a:latin typeface="Arial Narrow" panose="020B0606020202030204" pitchFamily="34" charset="0"/>
              </a:defRPr>
            </a:pPr>
            <a:endParaRPr lang="es-PE"/>
          </a:p>
        </c:txPr>
        <c:crossAx val="78595200"/>
        <c:crosses val="autoZero"/>
        <c:auto val="1"/>
        <c:lblAlgn val="ctr"/>
        <c:lblOffset val="100"/>
        <c:noMultiLvlLbl val="0"/>
      </c:catAx>
      <c:valAx>
        <c:axId val="7859520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8585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Recaudación tributaria en la macro región oriente (2007 - 2017)</a:t>
            </a:r>
          </a:p>
          <a:p>
            <a:pPr>
              <a:defRPr sz="1000"/>
            </a:pPr>
            <a:r>
              <a:rPr lang="en-US" sz="1000"/>
              <a:t>(Millones</a:t>
            </a:r>
            <a:r>
              <a:rPr lang="en-US" sz="1000" baseline="0"/>
              <a:t> de S/ y Var. % real)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009814814814816E-2"/>
          <c:y val="0.17684097222222223"/>
          <c:w val="0.84038740740740736"/>
          <c:h val="0.78324375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Oriente'!$S$79</c:f>
              <c:strCache>
                <c:ptCount val="1"/>
                <c:pt idx="0">
                  <c:v>Tributos Internos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 Oriente'!$R$80:$R$90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'2. Oriente'!$S$80:$S$90</c:f>
              <c:numCache>
                <c:formatCode>#,##0.0</c:formatCode>
                <c:ptCount val="11"/>
                <c:pt idx="0">
                  <c:v>427.58084669000004</c:v>
                </c:pt>
                <c:pt idx="1">
                  <c:v>486.41693662</c:v>
                </c:pt>
                <c:pt idx="2">
                  <c:v>506.03985107000005</c:v>
                </c:pt>
                <c:pt idx="3">
                  <c:v>601.54832419999991</c:v>
                </c:pt>
                <c:pt idx="4">
                  <c:v>666.9889122999997</c:v>
                </c:pt>
                <c:pt idx="5">
                  <c:v>825.17464616999996</c:v>
                </c:pt>
                <c:pt idx="6">
                  <c:v>929.39075987999991</c:v>
                </c:pt>
                <c:pt idx="7">
                  <c:v>986.65195127999982</c:v>
                </c:pt>
                <c:pt idx="8">
                  <c:v>990.76563298999997</c:v>
                </c:pt>
                <c:pt idx="9">
                  <c:v>1083.84355411</c:v>
                </c:pt>
                <c:pt idx="10">
                  <c:v>1055.3350684899999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48832"/>
        <c:axId val="78650368"/>
      </c:barChart>
      <c:lineChart>
        <c:grouping val="standard"/>
        <c:varyColors val="0"/>
        <c:ser>
          <c:idx val="1"/>
          <c:order val="1"/>
          <c:tx>
            <c:strRef>
              <c:f>'2. Oriente'!$T$79</c:f>
              <c:strCache>
                <c:ptCount val="1"/>
                <c:pt idx="0">
                  <c:v>Var. % Real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3.6477222222222244E-2"/>
                  <c:y val="-3.6622569444444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477222222222223E-2"/>
                  <c:y val="-6.30809027777777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0498888888888848E-2"/>
                  <c:y val="-4.1032291666666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8829074074074071E-2"/>
                  <c:y val="-6.7490624999999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9421666666666665E-2"/>
                  <c:y val="-7.1900347222222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1233888888888889E-2"/>
                  <c:y val="-9.835868055555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6477222222222223E-2"/>
                  <c:y val="-4.1032291666666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7122777777777777E-2"/>
                  <c:y val="-4.5442013888888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solidFill>
                      <a:srgbClr val="0070C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 Oriente'!$R$80:$R$90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'2. Oriente'!$T$80:$T$90</c:f>
              <c:numCache>
                <c:formatCode>0.0%</c:formatCode>
                <c:ptCount val="11"/>
                <c:pt idx="0">
                  <c:v>5.2676025397731863E-2</c:v>
                </c:pt>
                <c:pt idx="1">
                  <c:v>7.5354108115729401E-2</c:v>
                </c:pt>
                <c:pt idx="2">
                  <c:v>1.0657834781709452E-2</c:v>
                </c:pt>
                <c:pt idx="3">
                  <c:v>0.17085258366592226</c:v>
                </c:pt>
                <c:pt idx="4">
                  <c:v>7.2646134116839178E-2</c:v>
                </c:pt>
                <c:pt idx="5">
                  <c:v>0.1935319090030676</c:v>
                </c:pt>
                <c:pt idx="6">
                  <c:v>9.5546929672275516E-2</c:v>
                </c:pt>
                <c:pt idx="7">
                  <c:v>2.8245353371683324E-2</c:v>
                </c:pt>
                <c:pt idx="8">
                  <c:v>-3.0249890558381232E-2</c:v>
                </c:pt>
                <c:pt idx="9">
                  <c:v>5.6012290544261045E-2</c:v>
                </c:pt>
                <c:pt idx="10">
                  <c:v>-5.2850222091338717E-2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70080"/>
        <c:axId val="78668544"/>
      </c:lineChart>
      <c:catAx>
        <c:axId val="7864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8650368"/>
        <c:crossesAt val="0"/>
        <c:auto val="1"/>
        <c:lblAlgn val="ctr"/>
        <c:lblOffset val="100"/>
        <c:noMultiLvlLbl val="0"/>
      </c:catAx>
      <c:valAx>
        <c:axId val="78650368"/>
        <c:scaling>
          <c:orientation val="minMax"/>
          <c:max val="1300"/>
          <c:min val="-530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700">
                <a:solidFill>
                  <a:schemeClr val="bg1"/>
                </a:solidFill>
                <a:latin typeface="Arial Narrow" panose="020B0606020202030204" pitchFamily="34" charset="0"/>
              </a:defRPr>
            </a:pPr>
            <a:endParaRPr lang="es-PE"/>
          </a:p>
        </c:txPr>
        <c:crossAx val="78648832"/>
        <c:crosses val="autoZero"/>
        <c:crossBetween val="between"/>
      </c:valAx>
      <c:valAx>
        <c:axId val="78668544"/>
        <c:scaling>
          <c:orientation val="minMax"/>
          <c:min val="-0.1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700">
                <a:solidFill>
                  <a:schemeClr val="bg1"/>
                </a:solidFill>
                <a:latin typeface="Arial Narrow" panose="020B0606020202030204" pitchFamily="34" charset="0"/>
              </a:defRPr>
            </a:pPr>
            <a:endParaRPr lang="es-PE"/>
          </a:p>
        </c:txPr>
        <c:crossAx val="78670080"/>
        <c:crosses val="max"/>
        <c:crossBetween val="between"/>
      </c:valAx>
      <c:catAx>
        <c:axId val="78670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668544"/>
        <c:crossesAt val="0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6.1645370370370378E-2"/>
          <c:y val="0.18654409722222223"/>
          <c:w val="0.20221296296296296"/>
          <c:h val="0.14608055555555555"/>
        </c:manualLayout>
      </c:layout>
      <c:overlay val="0"/>
      <c:txPr>
        <a:bodyPr/>
        <a:lstStyle/>
        <a:p>
          <a:pPr>
            <a:defRPr sz="7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 sz="1000">
                <a:latin typeface="Arial Narrow" panose="020B0606020202030204" pitchFamily="34" charset="0"/>
              </a:rPr>
              <a:t>Macro Región Oriente: Contribuyentes activos</a:t>
            </a:r>
            <a:r>
              <a:rPr lang="es-PE" sz="1000" baseline="0">
                <a:latin typeface="Arial Narrow" panose="020B0606020202030204" pitchFamily="34" charset="0"/>
              </a:rPr>
              <a:t> a diciembre 2017</a:t>
            </a:r>
          </a:p>
          <a:p>
            <a:pPr>
              <a:defRPr/>
            </a:pPr>
            <a:r>
              <a:rPr lang="es-PE" sz="1000" baseline="0">
                <a:latin typeface="Arial Narrow" panose="020B0606020202030204" pitchFamily="34" charset="0"/>
              </a:rPr>
              <a:t>(Miles de contribuyentes)</a:t>
            </a:r>
            <a:endParaRPr lang="es-PE" sz="1000"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3250790791109386"/>
          <c:y val="0.25211805555555555"/>
          <c:w val="0.31825941945366482"/>
          <c:h val="0.59718749999999987"/>
        </c:manualLayout>
      </c:layout>
      <c:pieChart>
        <c:varyColors val="1"/>
        <c:ser>
          <c:idx val="0"/>
          <c:order val="0"/>
          <c:tx>
            <c:strRef>
              <c:f>'2. Oriente'!$K$130</c:f>
              <c:strCache>
                <c:ptCount val="1"/>
                <c:pt idx="0">
                  <c:v>Contribuyentes</c:v>
                </c:pt>
              </c:strCache>
            </c:strRef>
          </c:tx>
          <c:dLbls>
            <c:dLbl>
              <c:idx val="0"/>
              <c:layout>
                <c:manualLayout>
                  <c:x val="0.13387398148148147"/>
                  <c:y val="0.11829895833333333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2.9081851851851852E-2"/>
                  <c:y val="7.7097569444444444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81611111111111"/>
                  <c:y val="-0.13628958333333333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6.3751481481481478E-2"/>
                  <c:y val="5.2104166666666667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'2. Oriente'!$J$131:$J$134</c:f>
              <c:strCache>
                <c:ptCount val="4"/>
                <c:pt idx="0">
                  <c:v>Amazonas</c:v>
                </c:pt>
                <c:pt idx="1">
                  <c:v>Loreto</c:v>
                </c:pt>
                <c:pt idx="2">
                  <c:v>San Martín</c:v>
                </c:pt>
                <c:pt idx="3">
                  <c:v>Ucayali</c:v>
                </c:pt>
              </c:strCache>
            </c:strRef>
          </c:cat>
          <c:val>
            <c:numRef>
              <c:f>'2. Oriente'!$K$131:$K$134</c:f>
              <c:numCache>
                <c:formatCode>#,##0.0</c:formatCode>
                <c:ptCount val="4"/>
                <c:pt idx="0">
                  <c:v>55.085000000000001</c:v>
                </c:pt>
                <c:pt idx="1">
                  <c:v>171.33500000000001</c:v>
                </c:pt>
                <c:pt idx="2">
                  <c:v>148.917</c:v>
                </c:pt>
                <c:pt idx="3">
                  <c:v>126.989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722779</xdr:colOff>
      <xdr:row>5</xdr:row>
      <xdr:rowOff>5043</xdr:rowOff>
    </xdr:from>
    <xdr:to>
      <xdr:col>15</xdr:col>
      <xdr:colOff>671232</xdr:colOff>
      <xdr:row>7</xdr:row>
      <xdr:rowOff>72278</xdr:rowOff>
    </xdr:to>
    <xdr:sp macro="" textlink="">
      <xdr:nvSpPr>
        <xdr:cNvPr id="10" name="9 Flecha derecha"/>
        <xdr:cNvSpPr/>
      </xdr:nvSpPr>
      <xdr:spPr>
        <a:xfrm>
          <a:off x="10914529" y="957543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16</xdr:col>
      <xdr:colOff>263978</xdr:colOff>
      <xdr:row>5</xdr:row>
      <xdr:rowOff>679</xdr:rowOff>
    </xdr:from>
    <xdr:to>
      <xdr:col>16383</xdr:col>
      <xdr:colOff>244253</xdr:colOff>
      <xdr:row>20</xdr:row>
      <xdr:rowOff>13654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176208</xdr:colOff>
      <xdr:row>23</xdr:row>
      <xdr:rowOff>112258</xdr:rowOff>
    </xdr:from>
    <xdr:to>
      <xdr:col>16383</xdr:col>
      <xdr:colOff>156483</xdr:colOff>
      <xdr:row>38</xdr:row>
      <xdr:rowOff>115708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209550</xdr:colOff>
      <xdr:row>48</xdr:row>
      <xdr:rowOff>23812</xdr:rowOff>
    </xdr:from>
    <xdr:to>
      <xdr:col>16383</xdr:col>
      <xdr:colOff>189825</xdr:colOff>
      <xdr:row>63</xdr:row>
      <xdr:rowOff>46312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247650</xdr:colOff>
      <xdr:row>77</xdr:row>
      <xdr:rowOff>157162</xdr:rowOff>
    </xdr:from>
    <xdr:to>
      <xdr:col>16383</xdr:col>
      <xdr:colOff>227925</xdr:colOff>
      <xdr:row>92</xdr:row>
      <xdr:rowOff>179662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233358</xdr:colOff>
      <xdr:row>124</xdr:row>
      <xdr:rowOff>131989</xdr:rowOff>
    </xdr:from>
    <xdr:to>
      <xdr:col>16383</xdr:col>
      <xdr:colOff>217715</xdr:colOff>
      <xdr:row>139</xdr:row>
      <xdr:rowOff>154489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0.00437</cdr:x>
      <cdr:y>0.91919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603" y="2647271"/>
          <a:ext cx="5376397" cy="232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0.91919</cdr:y>
    </cdr:from>
    <cdr:to>
      <cdr:x>0.99563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47271"/>
          <a:ext cx="5376397" cy="232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0.00437</cdr:x>
      <cdr:y>0.91919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603" y="2647271"/>
          <a:ext cx="5376397" cy="232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0.00437</cdr:x>
      <cdr:y>0.91391</cdr:y>
    </cdr:from>
    <cdr:to>
      <cdr:x>1</cdr:x>
      <cdr:y>0.99472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603" y="2632075"/>
          <a:ext cx="5376397" cy="232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0.0016</cdr:x>
      <cdr:y>0.91919</cdr:y>
    </cdr:from>
    <cdr:to>
      <cdr:x>0.99647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635" y="2647271"/>
          <a:ext cx="5376397" cy="232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6"/>
  <sheetViews>
    <sheetView tabSelected="1" workbookViewId="0">
      <selection activeCell="A2" sqref="A2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8" customHeight="1" x14ac:dyDescent="0.3">
      <c r="B2" s="167" t="s">
        <v>8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2:18" ht="19.5" customHeight="1" x14ac:dyDescent="0.25">
      <c r="B3" s="168" t="s">
        <v>112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</row>
    <row r="4" spans="2:18" ht="15" customHeight="1" x14ac:dyDescent="0.25">
      <c r="B4" s="169" t="s">
        <v>7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</row>
    <row r="5" spans="2:18" ht="15" customHeight="1" x14ac:dyDescent="0.25">
      <c r="J5" s="4"/>
    </row>
    <row r="6" spans="2:18" ht="15" customHeight="1" x14ac:dyDescent="0.25">
      <c r="J6" s="4"/>
    </row>
    <row r="7" spans="2:18" ht="15" customHeight="1" x14ac:dyDescent="0.25"/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</sheetData>
  <sheetProtection selectLockedCells="1" selectUnlockedCells="1"/>
  <mergeCells count="3">
    <mergeCell ref="B2:R2"/>
    <mergeCell ref="B3:R3"/>
    <mergeCell ref="B4:R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/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70" t="s">
        <v>0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</row>
    <row r="9" spans="2:15" x14ac:dyDescent="0.25"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</row>
    <row r="10" spans="2:15" x14ac:dyDescent="0.25"/>
    <row r="11" spans="2:15" x14ac:dyDescent="0.25"/>
    <row r="12" spans="2:15" x14ac:dyDescent="0.25">
      <c r="F12" s="5" t="s">
        <v>1</v>
      </c>
      <c r="J12" s="2">
        <v>2</v>
      </c>
    </row>
    <row r="13" spans="2:15" x14ac:dyDescent="0.25">
      <c r="G13" s="5" t="s">
        <v>2</v>
      </c>
      <c r="J13" s="2">
        <v>3</v>
      </c>
    </row>
    <row r="14" spans="2:15" x14ac:dyDescent="0.25">
      <c r="G14" s="5" t="s">
        <v>3</v>
      </c>
      <c r="J14" s="2">
        <v>4</v>
      </c>
    </row>
    <row r="15" spans="2:15" x14ac:dyDescent="0.25">
      <c r="G15" s="5" t="s">
        <v>4</v>
      </c>
      <c r="J15" s="2">
        <v>5</v>
      </c>
    </row>
    <row r="16" spans="2:15" x14ac:dyDescent="0.25">
      <c r="G16" s="5" t="s">
        <v>5</v>
      </c>
      <c r="J16" s="2">
        <v>6</v>
      </c>
    </row>
    <row r="17" spans="7:10" x14ac:dyDescent="0.25">
      <c r="G17"/>
      <c r="J17" s="2"/>
    </row>
    <row r="18" spans="7:10" x14ac:dyDescent="0.25">
      <c r="J18" s="2"/>
    </row>
    <row r="19" spans="7:10" x14ac:dyDescent="0.25">
      <c r="J19" s="2"/>
    </row>
    <row r="20" spans="7:10" x14ac:dyDescent="0.25">
      <c r="G20"/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F12 J12:J15 G13:G16 J17:J20" name="Rango1"/>
  </protectedRanges>
  <mergeCells count="1">
    <mergeCell ref="B8:O9"/>
  </mergeCells>
  <hyperlinks>
    <hyperlink ref="F12" location="'2. Oriente'!A1" display="Oriente"/>
    <hyperlink ref="G13" location="'3. Amazonas'!A1" display="Amazonas"/>
    <hyperlink ref="G14" location="'4. Loreto'!A1" display="Loreto"/>
    <hyperlink ref="G15" location="'5. San Martín'!A1" display="San Martín"/>
    <hyperlink ref="G16" location="'6. Ucayali'!A1" display="Ucayali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C170"/>
  <sheetViews>
    <sheetView zoomScaleNormal="100" workbookViewId="0">
      <selection activeCell="A8" sqref="A8"/>
    </sheetView>
  </sheetViews>
  <sheetFormatPr baseColWidth="10" defaultColWidth="0" defaultRowHeight="15" x14ac:dyDescent="0.25"/>
  <cols>
    <col min="1" max="1" width="11.7109375" style="1" customWidth="1"/>
    <col min="2" max="16" width="10.85546875" style="36" customWidth="1"/>
    <col min="17" max="22" width="11.42578125" style="3" customWidth="1"/>
    <col min="23" max="23" width="12.7109375" style="3" customWidth="1"/>
    <col min="24" max="16383" width="11.42578125" style="1" hidden="1"/>
    <col min="16384" max="16384" width="3.85546875" style="1" customWidth="1"/>
  </cols>
  <sheetData>
    <row r="1" spans="1:23" ht="15" customHeight="1" x14ac:dyDescent="0.25">
      <c r="B1" s="228" t="s">
        <v>113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23" ht="15" customHeight="1" x14ac:dyDescent="0.25">
      <c r="B2" s="23" t="str">
        <f>+B6</f>
        <v>1. Recaudación Tributos Internos por regiones</v>
      </c>
      <c r="C2" s="24"/>
      <c r="D2" s="24"/>
      <c r="E2" s="24"/>
      <c r="F2" s="24"/>
      <c r="G2" s="24"/>
      <c r="H2" s="24"/>
      <c r="I2" s="25"/>
      <c r="J2" s="23" t="str">
        <f>+B78</f>
        <v>4. Ingresos Tributarios recaudados por la SUNAT, 2004-2016</v>
      </c>
      <c r="K2" s="26"/>
      <c r="L2" s="27"/>
      <c r="M2" s="28"/>
      <c r="N2" s="28"/>
      <c r="O2" s="28"/>
      <c r="P2" s="28"/>
    </row>
    <row r="3" spans="1:23" x14ac:dyDescent="0.25">
      <c r="B3" s="23" t="str">
        <f>+B22</f>
        <v>2. Recaudación Tributos Internos - Principales tributos</v>
      </c>
      <c r="C3" s="23"/>
      <c r="D3" s="23"/>
      <c r="E3" s="23"/>
      <c r="F3" s="25"/>
      <c r="G3" s="25"/>
      <c r="H3" s="24"/>
      <c r="I3" s="25"/>
      <c r="J3" s="23" t="str">
        <f>+B123</f>
        <v>5. Recaudacion Tributaria y Contribuyentes al I Trimestre del 2016</v>
      </c>
      <c r="K3" s="26"/>
      <c r="L3" s="28"/>
      <c r="M3" s="28"/>
      <c r="N3" s="28"/>
      <c r="O3" s="28"/>
      <c r="P3" s="28"/>
    </row>
    <row r="4" spans="1:23" x14ac:dyDescent="0.25">
      <c r="B4" s="29" t="str">
        <f>+B43</f>
        <v>3. Recaudación Tributos Internos - Detalle de cargas Tributarias</v>
      </c>
      <c r="C4" s="29"/>
      <c r="D4" s="29"/>
      <c r="E4" s="29"/>
      <c r="F4" s="30"/>
      <c r="G4" s="31"/>
      <c r="H4" s="31"/>
      <c r="I4" s="31"/>
      <c r="J4" s="31"/>
      <c r="K4" s="32"/>
      <c r="L4" s="32"/>
      <c r="M4" s="32"/>
      <c r="N4" s="32"/>
      <c r="O4" s="32"/>
      <c r="P4" s="32"/>
    </row>
    <row r="5" spans="1:23" x14ac:dyDescent="0.25">
      <c r="B5" s="33"/>
      <c r="C5" s="34"/>
      <c r="D5" s="34"/>
      <c r="E5" s="34"/>
      <c r="F5" s="34"/>
      <c r="G5" s="35"/>
      <c r="H5" s="35"/>
    </row>
    <row r="6" spans="1:23" x14ac:dyDescent="0.25">
      <c r="B6" s="37" t="s">
        <v>9</v>
      </c>
      <c r="C6" s="38"/>
      <c r="D6" s="38"/>
      <c r="E6" s="38"/>
      <c r="F6" s="38"/>
      <c r="G6" s="39"/>
      <c r="H6" s="39"/>
      <c r="I6" s="39"/>
      <c r="J6" s="39"/>
      <c r="K6" s="39"/>
      <c r="L6" s="39"/>
      <c r="M6" s="39"/>
      <c r="N6" s="39"/>
      <c r="O6" s="39"/>
      <c r="P6" s="40"/>
    </row>
    <row r="7" spans="1:23" x14ac:dyDescent="0.25">
      <c r="B7" s="41"/>
      <c r="C7" s="207" t="str">
        <f>+CONCATENATE("Durante el 2017 se han recaudado S/ ", FIXED(G17,1)," millones en la macro región,  ", IF(L17&lt;0, "una reducción", "un aumento"), " de  ", FIXED(L17*100,1),"% respecto a lo recaudado el 2016 en el mimo periodo y una reducción del ",FIXED(M17*100,1),"% en terminos reales. Entre las regiones donde se recaudaron más que el año anterior se encuentran ",F16, " y ", F14,".")</f>
        <v>Durante el 2017 se han recaudado S/ 1,055.3 millones en la macro región,  una reducción de  -2.6% respecto a lo recaudado el 2016 en el mimo periodo y una reducción del -5.3% en terminos reales. Entre las regiones donde se recaudaron más que el año anterior se encuentran Ucayali y Loreto.</v>
      </c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42"/>
    </row>
    <row r="8" spans="1:23" s="3" customFormat="1" ht="15" customHeight="1" x14ac:dyDescent="0.25">
      <c r="A8" s="1"/>
      <c r="B8" s="43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42"/>
    </row>
    <row r="9" spans="1:23" s="3" customFormat="1" ht="15" customHeight="1" x14ac:dyDescent="0.25">
      <c r="A9" s="1"/>
      <c r="B9" s="43"/>
      <c r="C9" s="44"/>
      <c r="D9" s="44"/>
      <c r="E9" s="44"/>
      <c r="F9" s="193" t="s">
        <v>92</v>
      </c>
      <c r="G9" s="193"/>
      <c r="H9" s="193"/>
      <c r="I9" s="193"/>
      <c r="J9" s="193"/>
      <c r="K9" s="193"/>
      <c r="L9" s="193"/>
      <c r="M9" s="193"/>
      <c r="N9" s="44"/>
      <c r="O9" s="44"/>
      <c r="P9" s="42"/>
    </row>
    <row r="10" spans="1:23" s="3" customFormat="1" x14ac:dyDescent="0.25">
      <c r="A10" s="1"/>
      <c r="B10" s="43"/>
      <c r="C10" s="44"/>
      <c r="D10" s="44"/>
      <c r="E10" s="45"/>
      <c r="F10" s="193"/>
      <c r="G10" s="193"/>
      <c r="H10" s="193"/>
      <c r="I10" s="193"/>
      <c r="J10" s="193"/>
      <c r="K10" s="193"/>
      <c r="L10" s="193"/>
      <c r="M10" s="193"/>
      <c r="N10" s="44"/>
      <c r="O10" s="44"/>
      <c r="P10" s="42"/>
    </row>
    <row r="11" spans="1:23" s="3" customFormat="1" ht="15" customHeight="1" x14ac:dyDescent="0.25">
      <c r="A11" s="1"/>
      <c r="B11" s="46"/>
      <c r="C11" s="47"/>
      <c r="D11" s="44"/>
      <c r="E11" s="44"/>
      <c r="F11" s="208" t="s">
        <v>10</v>
      </c>
      <c r="G11" s="191">
        <v>2017</v>
      </c>
      <c r="H11" s="191"/>
      <c r="I11" s="191">
        <v>2016</v>
      </c>
      <c r="J11" s="191"/>
      <c r="K11" s="192" t="s">
        <v>93</v>
      </c>
      <c r="L11" s="192"/>
      <c r="M11" s="115" t="s">
        <v>62</v>
      </c>
      <c r="N11" s="44"/>
      <c r="O11" s="44"/>
      <c r="P11" s="42"/>
      <c r="S11" s="17"/>
      <c r="T11" s="18"/>
      <c r="U11" s="17"/>
      <c r="V11" s="17"/>
      <c r="W11" s="18"/>
    </row>
    <row r="12" spans="1:23" s="3" customFormat="1" ht="15.75" thickBot="1" x14ac:dyDescent="0.3">
      <c r="A12" s="1"/>
      <c r="B12" s="46"/>
      <c r="C12" s="47"/>
      <c r="D12" s="44"/>
      <c r="E12" s="44"/>
      <c r="F12" s="208"/>
      <c r="G12" s="48" t="s">
        <v>12</v>
      </c>
      <c r="H12" s="48" t="s">
        <v>13</v>
      </c>
      <c r="I12" s="48" t="s">
        <v>12</v>
      </c>
      <c r="J12" s="48" t="s">
        <v>13</v>
      </c>
      <c r="K12" s="48" t="s">
        <v>12</v>
      </c>
      <c r="L12" s="48" t="s">
        <v>14</v>
      </c>
      <c r="M12" s="102" t="s">
        <v>63</v>
      </c>
      <c r="N12" s="44"/>
      <c r="O12" s="44"/>
      <c r="P12" s="42"/>
      <c r="S12" s="18"/>
      <c r="T12" s="18"/>
      <c r="U12" s="18"/>
      <c r="V12" s="19"/>
      <c r="W12" s="18"/>
    </row>
    <row r="13" spans="1:23" s="3" customFormat="1" ht="15.75" thickTop="1" x14ac:dyDescent="0.25">
      <c r="A13" s="1"/>
      <c r="B13" s="46"/>
      <c r="C13" s="47"/>
      <c r="D13" s="44"/>
      <c r="E13" s="44"/>
      <c r="F13" s="49" t="s">
        <v>2</v>
      </c>
      <c r="G13" s="50">
        <f>+'3. Amazonas'!G13/1000</f>
        <v>38.740190360000007</v>
      </c>
      <c r="H13" s="51">
        <f>+G13/G$17</f>
        <v>3.670890081898865E-2</v>
      </c>
      <c r="I13" s="50">
        <f>+'3. Amazonas'!I13/1000</f>
        <v>43.253868510000004</v>
      </c>
      <c r="J13" s="51">
        <f>+I13/I$17</f>
        <v>3.9907852333465228E-2</v>
      </c>
      <c r="K13" s="52">
        <f t="shared" ref="K13:K17" si="0">+G13-I13</f>
        <v>-4.5136781499999969</v>
      </c>
      <c r="L13" s="51">
        <f t="shared" ref="L13:L17" si="1">+G13/I13-1</f>
        <v>-0.10435316667586547</v>
      </c>
      <c r="M13" s="51">
        <f>+'3. Amazonas'!M13</f>
        <v>-0.12877227851170647</v>
      </c>
      <c r="N13" s="16"/>
      <c r="O13" s="44"/>
      <c r="P13" s="42"/>
      <c r="S13" s="18"/>
      <c r="T13" s="18"/>
      <c r="U13" s="18"/>
      <c r="V13" s="19"/>
      <c r="W13" s="18"/>
    </row>
    <row r="14" spans="1:23" s="3" customFormat="1" x14ac:dyDescent="0.25">
      <c r="A14" s="1"/>
      <c r="B14" s="46"/>
      <c r="C14" s="47"/>
      <c r="D14" s="44"/>
      <c r="E14" s="44"/>
      <c r="F14" s="49" t="s">
        <v>3</v>
      </c>
      <c r="G14" s="107">
        <f>+'4. Loreto'!G13/1000</f>
        <v>290.52579395000004</v>
      </c>
      <c r="H14" s="108">
        <f>+G14/G$17</f>
        <v>0.27529246646346323</v>
      </c>
      <c r="I14" s="107">
        <f>+'4. Loreto'!I13/1000</f>
        <v>319.70551431000001</v>
      </c>
      <c r="J14" s="108">
        <f>+I14/I$17</f>
        <v>0.29497385771005191</v>
      </c>
      <c r="K14" s="107">
        <f t="shared" si="0"/>
        <v>-29.179720359999976</v>
      </c>
      <c r="L14" s="108">
        <f t="shared" si="1"/>
        <v>-9.1270619535533171E-2</v>
      </c>
      <c r="M14" s="108">
        <f>+'4. Loreto'!M13</f>
        <v>-0.11604641680790029</v>
      </c>
      <c r="N14" s="16"/>
      <c r="O14" s="44"/>
      <c r="P14" s="42"/>
      <c r="S14" s="18"/>
      <c r="T14" s="18"/>
      <c r="U14" s="18"/>
      <c r="V14" s="19"/>
      <c r="W14" s="18"/>
    </row>
    <row r="15" spans="1:23" s="3" customFormat="1" ht="14.25" customHeight="1" x14ac:dyDescent="0.25">
      <c r="A15" s="1"/>
      <c r="B15" s="46"/>
      <c r="C15" s="47"/>
      <c r="D15" s="44"/>
      <c r="E15" s="44"/>
      <c r="F15" s="49" t="s">
        <v>4</v>
      </c>
      <c r="G15" s="107">
        <f>+'5. San Martín'!G13/1000</f>
        <v>215.32145614999999</v>
      </c>
      <c r="H15" s="108">
        <f>+G15/G$17</f>
        <v>0.20403136651005763</v>
      </c>
      <c r="I15" s="107">
        <f>+'5. San Martín'!I13/1000</f>
        <v>199.93837464999996</v>
      </c>
      <c r="J15" s="108">
        <f>+I15/I$17</f>
        <v>0.18447161852079264</v>
      </c>
      <c r="K15" s="107">
        <f t="shared" si="0"/>
        <v>15.383081500000031</v>
      </c>
      <c r="L15" s="108">
        <f t="shared" si="1"/>
        <v>7.69391144992988E-2</v>
      </c>
      <c r="M15" s="108">
        <f>+'5. San Martín'!M13</f>
        <v>4.7577210120373747E-2</v>
      </c>
      <c r="N15" s="16"/>
      <c r="O15" s="44"/>
      <c r="P15" s="42"/>
      <c r="S15" s="18"/>
      <c r="T15" s="18"/>
      <c r="U15" s="18"/>
      <c r="V15" s="19"/>
      <c r="W15" s="18"/>
    </row>
    <row r="16" spans="1:23" s="3" customFormat="1" x14ac:dyDescent="0.25">
      <c r="A16" s="1"/>
      <c r="B16" s="46"/>
      <c r="C16" s="47"/>
      <c r="D16" s="44"/>
      <c r="E16" s="44"/>
      <c r="F16" s="54" t="s">
        <v>5</v>
      </c>
      <c r="G16" s="50">
        <f>+'6. Ucayali'!G13/1000</f>
        <v>510.74762802999999</v>
      </c>
      <c r="H16" s="51">
        <f>+G16/G$17</f>
        <v>0.48396726620749037</v>
      </c>
      <c r="I16" s="50">
        <f>+'6. Ucayali'!I13/1000</f>
        <v>520.94579663999991</v>
      </c>
      <c r="J16" s="51">
        <f>+I16/I$17</f>
        <v>0.48064667143569034</v>
      </c>
      <c r="K16" s="52">
        <f t="shared" si="0"/>
        <v>-10.198168609999925</v>
      </c>
      <c r="L16" s="51">
        <f t="shared" si="1"/>
        <v>-1.9576256638936584E-2</v>
      </c>
      <c r="M16" s="51">
        <f>+'6. Ucayali'!M13</f>
        <v>-4.6306744756437257E-2</v>
      </c>
      <c r="N16" s="16"/>
      <c r="O16" s="44"/>
      <c r="P16" s="42"/>
      <c r="S16" s="17"/>
      <c r="T16" s="18"/>
      <c r="U16" s="17"/>
      <c r="V16" s="17"/>
      <c r="W16" s="18"/>
    </row>
    <row r="17" spans="1:23" s="3" customFormat="1" x14ac:dyDescent="0.25">
      <c r="A17" s="1"/>
      <c r="B17" s="46"/>
      <c r="C17" s="47"/>
      <c r="D17" s="47"/>
      <c r="E17" s="47"/>
      <c r="F17" s="154" t="s">
        <v>94</v>
      </c>
      <c r="G17" s="128">
        <f>SUM(G13:G16)</f>
        <v>1055.3350684900001</v>
      </c>
      <c r="H17" s="155">
        <f>SUM(H13:H16)</f>
        <v>0.99999999999999978</v>
      </c>
      <c r="I17" s="128">
        <f>SUM(I13:I16)</f>
        <v>1083.8435541099998</v>
      </c>
      <c r="J17" s="155">
        <f>SUM(J13:J16)</f>
        <v>1</v>
      </c>
      <c r="K17" s="55">
        <f t="shared" si="0"/>
        <v>-28.508485619999647</v>
      </c>
      <c r="L17" s="56">
        <f t="shared" si="1"/>
        <v>-2.6303137119645825E-2</v>
      </c>
      <c r="M17" s="56">
        <v>-5.2850222091338717E-2</v>
      </c>
      <c r="N17" s="16"/>
      <c r="O17" s="44"/>
      <c r="P17" s="42"/>
      <c r="S17" s="17"/>
      <c r="T17" s="18"/>
      <c r="U17" s="17"/>
      <c r="V17" s="17"/>
      <c r="W17" s="18"/>
    </row>
    <row r="18" spans="1:23" s="3" customFormat="1" x14ac:dyDescent="0.25">
      <c r="A18" s="1"/>
      <c r="B18" s="46"/>
      <c r="C18" s="47"/>
      <c r="D18" s="47"/>
      <c r="E18" s="47"/>
      <c r="F18" s="209" t="s">
        <v>95</v>
      </c>
      <c r="G18" s="209"/>
      <c r="H18" s="209"/>
      <c r="I18" s="209"/>
      <c r="J18" s="209"/>
      <c r="K18" s="209"/>
      <c r="L18" s="209"/>
      <c r="M18" s="209"/>
      <c r="N18" s="57"/>
      <c r="O18" s="44"/>
      <c r="P18" s="42"/>
      <c r="T18" s="20"/>
      <c r="W18" s="20"/>
    </row>
    <row r="19" spans="1:23" s="3" customFormat="1" x14ac:dyDescent="0.25">
      <c r="A19" s="1"/>
      <c r="B19" s="58"/>
      <c r="C19" s="59"/>
      <c r="D19" s="59"/>
      <c r="E19" s="59"/>
      <c r="F19" s="59"/>
      <c r="G19" s="60"/>
      <c r="H19" s="60"/>
      <c r="I19" s="61"/>
      <c r="J19" s="61"/>
      <c r="K19" s="61"/>
      <c r="L19" s="61"/>
      <c r="M19" s="61"/>
      <c r="N19" s="61"/>
      <c r="O19" s="61"/>
      <c r="P19" s="62"/>
    </row>
    <row r="20" spans="1:23" s="3" customFormat="1" x14ac:dyDescent="0.25">
      <c r="A20" s="1"/>
      <c r="B20" s="33"/>
      <c r="C20" s="34"/>
      <c r="D20" s="34"/>
      <c r="E20" s="34"/>
      <c r="F20" s="34"/>
      <c r="G20" s="35"/>
      <c r="H20" s="35"/>
      <c r="I20" s="36"/>
      <c r="J20" s="36"/>
      <c r="K20" s="36"/>
      <c r="L20" s="36"/>
      <c r="M20" s="36"/>
      <c r="N20" s="36"/>
      <c r="O20" s="36"/>
      <c r="P20" s="36"/>
    </row>
    <row r="21" spans="1:23" s="3" customFormat="1" x14ac:dyDescent="0.25">
      <c r="A21" s="1"/>
      <c r="B21" s="33"/>
      <c r="C21" s="34"/>
      <c r="D21" s="34"/>
      <c r="E21" s="34"/>
      <c r="F21" s="34"/>
      <c r="G21" s="35"/>
      <c r="H21" s="35"/>
      <c r="I21" s="36"/>
      <c r="J21" s="36"/>
      <c r="K21" s="36"/>
      <c r="L21" s="36"/>
      <c r="M21" s="36"/>
      <c r="N21" s="36"/>
      <c r="O21" s="36"/>
      <c r="P21" s="36"/>
    </row>
    <row r="22" spans="1:23" s="3" customFormat="1" ht="15" customHeight="1" x14ac:dyDescent="0.25">
      <c r="A22" s="1"/>
      <c r="B22" s="37" t="s">
        <v>16</v>
      </c>
      <c r="C22" s="38"/>
      <c r="D22" s="38"/>
      <c r="E22" s="38"/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40"/>
    </row>
    <row r="23" spans="1:23" s="3" customFormat="1" ht="15" customHeight="1" x14ac:dyDescent="0.25">
      <c r="A23" s="1"/>
      <c r="B23" s="41"/>
      <c r="C23" s="207" t="str">
        <f>+CONCATENATE("Durante el 2017  en la macro región se recaudaron S/ ", FIXED(H30,1)," millones por tributos internos,  ", +IF(M30&gt;0, "Un aumento en", "Una reducción de")," ",FIXED(100*M30,1),"% respecto del 2016. Mientras que en terminos reales (quitando la inflación del periodo) la recaudación habría ", IF(LM29&gt;0,"crecido","disminuido")," en ", FIXED(100*N30,1),"%  Es así que se recaudaron en el 2017:  S/ ",FIXED(H31,1)," millones por Impuesto a la Renta, S/ ", FIXED(H34,1)," millones por Impuesto a la producción y el Consumo y solo S/ ",FIXED(H37,1)," millones por otros conceptos.")</f>
        <v>Durante el 2017  en la macro región se recaudaron S/ 1,055.3 millones por tributos internos,  Una reducción de -2.6% respecto del 2016. Mientras que en terminos reales (quitando la inflación del periodo) la recaudación habría disminuido en -5.3%  Es así que se recaudaron en el 2017:  S/ 525.2 millones por Impuesto a la Renta, S/ 421.7 millones por Impuesto a la producción y el Consumo y solo S/ 108.4 millones por otros conceptos.</v>
      </c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42"/>
    </row>
    <row r="24" spans="1:23" s="3" customFormat="1" x14ac:dyDescent="0.25">
      <c r="A24" s="1"/>
      <c r="B24" s="41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42"/>
    </row>
    <row r="25" spans="1:23" s="3" customFormat="1" ht="15" customHeight="1" x14ac:dyDescent="0.25">
      <c r="A25" s="1"/>
      <c r="B25" s="43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42"/>
    </row>
    <row r="26" spans="1:23" s="3" customFormat="1" x14ac:dyDescent="0.25">
      <c r="A26" s="1"/>
      <c r="B26" s="43"/>
      <c r="C26" s="44"/>
      <c r="D26" s="44"/>
      <c r="E26" s="193" t="s">
        <v>96</v>
      </c>
      <c r="F26" s="193"/>
      <c r="G26" s="193"/>
      <c r="H26" s="193"/>
      <c r="I26" s="193"/>
      <c r="J26" s="193"/>
      <c r="K26" s="193"/>
      <c r="L26" s="193"/>
      <c r="M26" s="193"/>
      <c r="N26" s="193"/>
      <c r="O26" s="44"/>
      <c r="P26" s="42"/>
    </row>
    <row r="27" spans="1:23" s="3" customFormat="1" x14ac:dyDescent="0.25">
      <c r="A27" s="1"/>
      <c r="B27" s="43"/>
      <c r="C27" s="44"/>
      <c r="D27" s="4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44"/>
      <c r="P27" s="42"/>
      <c r="Q27" s="164"/>
      <c r="R27" s="164"/>
      <c r="S27" s="21"/>
      <c r="T27" s="22"/>
    </row>
    <row r="28" spans="1:23" s="3" customFormat="1" ht="15" customHeight="1" x14ac:dyDescent="0.25">
      <c r="A28" s="1"/>
      <c r="B28" s="43"/>
      <c r="C28" s="44"/>
      <c r="D28" s="44"/>
      <c r="E28" s="200" t="s">
        <v>17</v>
      </c>
      <c r="F28" s="201"/>
      <c r="G28" s="202"/>
      <c r="H28" s="191">
        <v>2017</v>
      </c>
      <c r="I28" s="191"/>
      <c r="J28" s="191">
        <v>2016</v>
      </c>
      <c r="K28" s="191"/>
      <c r="L28" s="192" t="s">
        <v>61</v>
      </c>
      <c r="M28" s="192"/>
      <c r="N28" s="115" t="s">
        <v>62</v>
      </c>
      <c r="O28" s="44"/>
      <c r="P28" s="42"/>
      <c r="Q28" s="164"/>
      <c r="R28" s="164">
        <v>2017</v>
      </c>
    </row>
    <row r="29" spans="1:23" ht="15.75" thickBot="1" x14ac:dyDescent="0.3">
      <c r="B29" s="43"/>
      <c r="C29" s="44"/>
      <c r="D29" s="44"/>
      <c r="E29" s="203"/>
      <c r="F29" s="204"/>
      <c r="G29" s="205"/>
      <c r="H29" s="48" t="s">
        <v>12</v>
      </c>
      <c r="I29" s="102" t="s">
        <v>13</v>
      </c>
      <c r="J29" s="48" t="s">
        <v>12</v>
      </c>
      <c r="K29" s="102" t="s">
        <v>13</v>
      </c>
      <c r="L29" s="48" t="s">
        <v>12</v>
      </c>
      <c r="M29" s="102" t="s">
        <v>14</v>
      </c>
      <c r="N29" s="102" t="s">
        <v>63</v>
      </c>
      <c r="O29" s="44"/>
      <c r="P29" s="42"/>
      <c r="Q29" s="164" t="s">
        <v>45</v>
      </c>
      <c r="R29" s="165">
        <v>525.21955893999996</v>
      </c>
      <c r="T29" s="21"/>
      <c r="U29" s="21"/>
    </row>
    <row r="30" spans="1:23" ht="15.75" thickTop="1" x14ac:dyDescent="0.25">
      <c r="B30" s="43"/>
      <c r="C30" s="44"/>
      <c r="D30" s="44"/>
      <c r="E30" s="195" t="s">
        <v>55</v>
      </c>
      <c r="F30" s="196"/>
      <c r="G30" s="197"/>
      <c r="H30" s="106">
        <f>+H31+H34+H37</f>
        <v>1055.3350684899999</v>
      </c>
      <c r="I30" s="104"/>
      <c r="J30" s="106">
        <f>+J31+J34+J37</f>
        <v>1083.8435541099998</v>
      </c>
      <c r="K30" s="104"/>
      <c r="L30" s="106">
        <f>+H30-J30</f>
        <v>-28.508485619999874</v>
      </c>
      <c r="M30" s="152">
        <f>+IF(J30=0,"  - ",H30/J30-1)</f>
        <v>-2.6303137119646047E-2</v>
      </c>
      <c r="N30" s="152">
        <v>-5.2850222091338717E-2</v>
      </c>
      <c r="O30" s="44"/>
      <c r="P30" s="42"/>
      <c r="Q30" s="164" t="s">
        <v>47</v>
      </c>
      <c r="R30" s="165">
        <v>290.8115020699999</v>
      </c>
      <c r="T30" s="21"/>
      <c r="U30" s="21"/>
    </row>
    <row r="31" spans="1:23" x14ac:dyDescent="0.25">
      <c r="B31" s="43"/>
      <c r="C31" s="44"/>
      <c r="D31" s="44"/>
      <c r="E31" s="198" t="s">
        <v>18</v>
      </c>
      <c r="F31" s="198"/>
      <c r="G31" s="198"/>
      <c r="H31" s="63">
        <v>525.21955893999996</v>
      </c>
      <c r="I31" s="111">
        <f>+H31/H$30</f>
        <v>0.49768038097274392</v>
      </c>
      <c r="J31" s="63">
        <v>576.38800810999999</v>
      </c>
      <c r="K31" s="111">
        <f>+J31/J$30</f>
        <v>0.53180000556750284</v>
      </c>
      <c r="L31" s="65">
        <f>+H31-J31</f>
        <v>-51.168449170000031</v>
      </c>
      <c r="M31" s="64">
        <f t="shared" ref="M31:M37" si="2">+IF(J31=0,"  - ",H31/J31-1)</f>
        <v>-8.8774312529130261E-2</v>
      </c>
      <c r="N31" s="64">
        <v>-0.11361816966359706</v>
      </c>
      <c r="O31" s="44"/>
      <c r="P31" s="42"/>
      <c r="Q31" s="164" t="s">
        <v>46</v>
      </c>
      <c r="R31" s="165">
        <v>130.89575026999998</v>
      </c>
      <c r="T31" s="21"/>
      <c r="U31" s="21"/>
    </row>
    <row r="32" spans="1:23" x14ac:dyDescent="0.25">
      <c r="B32" s="43"/>
      <c r="C32" s="44"/>
      <c r="D32" s="44"/>
      <c r="E32" s="199" t="s">
        <v>19</v>
      </c>
      <c r="F32" s="199"/>
      <c r="G32" s="199"/>
      <c r="H32" s="107">
        <v>260.19200193</v>
      </c>
      <c r="I32" s="112">
        <f t="shared" ref="I32:I37" si="3">+H32/H$30</f>
        <v>0.24654918584510727</v>
      </c>
      <c r="J32" s="107">
        <v>306.31857291</v>
      </c>
      <c r="K32" s="112">
        <f t="shared" ref="K32:K37" si="4">+J32/J$30</f>
        <v>0.28262249819027996</v>
      </c>
      <c r="L32" s="107">
        <f t="shared" ref="L32:L37" si="5">+H32-J32</f>
        <v>-46.126570979999997</v>
      </c>
      <c r="M32" s="108">
        <f t="shared" si="2"/>
        <v>-0.15058365720955658</v>
      </c>
      <c r="N32" s="108">
        <v>-0.17374233080505008</v>
      </c>
      <c r="O32" s="44"/>
      <c r="P32" s="42"/>
      <c r="Q32" s="164" t="s">
        <v>24</v>
      </c>
      <c r="R32" s="165">
        <v>108.40825720999999</v>
      </c>
    </row>
    <row r="33" spans="2:19" ht="15" customHeight="1" x14ac:dyDescent="0.25">
      <c r="B33" s="43"/>
      <c r="C33" s="44"/>
      <c r="D33" s="44"/>
      <c r="E33" s="199" t="s">
        <v>20</v>
      </c>
      <c r="F33" s="199"/>
      <c r="G33" s="199"/>
      <c r="H33" s="107">
        <v>77.41504381</v>
      </c>
      <c r="I33" s="112">
        <f t="shared" si="3"/>
        <v>7.3355890580578731E-2</v>
      </c>
      <c r="J33" s="107">
        <v>76.311550829999987</v>
      </c>
      <c r="K33" s="112">
        <f t="shared" si="4"/>
        <v>7.0408271138968359E-2</v>
      </c>
      <c r="L33" s="107">
        <f t="shared" si="5"/>
        <v>1.1034929800000128</v>
      </c>
      <c r="M33" s="108">
        <f t="shared" si="2"/>
        <v>1.4460366327219365E-2</v>
      </c>
      <c r="N33" s="108">
        <v>-1.319810374901853E-2</v>
      </c>
      <c r="O33" s="44"/>
      <c r="P33" s="42"/>
    </row>
    <row r="34" spans="2:19" x14ac:dyDescent="0.25">
      <c r="B34" s="43"/>
      <c r="C34" s="44"/>
      <c r="D34" s="44"/>
      <c r="E34" s="198" t="s">
        <v>21</v>
      </c>
      <c r="F34" s="198"/>
      <c r="G34" s="198"/>
      <c r="H34" s="63">
        <v>421.70725233999997</v>
      </c>
      <c r="I34" s="111">
        <f t="shared" si="3"/>
        <v>0.3995956023174605</v>
      </c>
      <c r="J34" s="63">
        <v>398.60434807999991</v>
      </c>
      <c r="K34" s="111">
        <f t="shared" si="4"/>
        <v>0.36776926574731961</v>
      </c>
      <c r="L34" s="65">
        <f t="shared" si="5"/>
        <v>23.102904260000059</v>
      </c>
      <c r="M34" s="64">
        <f t="shared" si="2"/>
        <v>5.7959488829668615E-2</v>
      </c>
      <c r="N34" s="64">
        <v>2.9115049130553849E-2</v>
      </c>
      <c r="O34" s="44"/>
      <c r="P34" s="42"/>
      <c r="S34" s="21"/>
    </row>
    <row r="35" spans="2:19" x14ac:dyDescent="0.25">
      <c r="B35" s="43"/>
      <c r="C35" s="44"/>
      <c r="D35" s="44"/>
      <c r="E35" s="199" t="s">
        <v>22</v>
      </c>
      <c r="F35" s="199"/>
      <c r="G35" s="199"/>
      <c r="H35" s="50">
        <v>130.89575026999998</v>
      </c>
      <c r="I35" s="113">
        <f t="shared" si="3"/>
        <v>0.12403240845325923</v>
      </c>
      <c r="J35" s="50">
        <v>134.27072715</v>
      </c>
      <c r="K35" s="113">
        <f t="shared" si="4"/>
        <v>0.12388386371892636</v>
      </c>
      <c r="L35" s="52">
        <f t="shared" si="5"/>
        <v>-3.3749768800000197</v>
      </c>
      <c r="M35" s="51">
        <f t="shared" si="2"/>
        <v>-2.5135611846576755E-2</v>
      </c>
      <c r="N35" s="51">
        <v>-5.1714528483556843E-2</v>
      </c>
      <c r="O35" s="44"/>
      <c r="P35" s="42"/>
    </row>
    <row r="36" spans="2:19" x14ac:dyDescent="0.25">
      <c r="B36" s="43"/>
      <c r="C36" s="44"/>
      <c r="D36" s="44"/>
      <c r="E36" s="199" t="s">
        <v>23</v>
      </c>
      <c r="F36" s="199"/>
      <c r="G36" s="199"/>
      <c r="H36" s="50">
        <v>290.8115020699999</v>
      </c>
      <c r="I36" s="113">
        <f t="shared" si="3"/>
        <v>0.27556319386420119</v>
      </c>
      <c r="J36" s="50">
        <v>264.33362093</v>
      </c>
      <c r="K36" s="113">
        <f t="shared" si="4"/>
        <v>0.24388540202839334</v>
      </c>
      <c r="L36" s="52">
        <f t="shared" si="5"/>
        <v>26.477881139999909</v>
      </c>
      <c r="M36" s="51">
        <f t="shared" si="2"/>
        <v>0.10016841991890124</v>
      </c>
      <c r="N36" s="51">
        <v>7.0173186658764486E-2</v>
      </c>
      <c r="O36" s="44"/>
      <c r="P36" s="42"/>
    </row>
    <row r="37" spans="2:19" x14ac:dyDescent="0.25">
      <c r="B37" s="43"/>
      <c r="C37" s="44"/>
      <c r="D37" s="44"/>
      <c r="E37" s="198" t="s">
        <v>24</v>
      </c>
      <c r="F37" s="198"/>
      <c r="G37" s="198"/>
      <c r="H37" s="63">
        <v>108.40825720999999</v>
      </c>
      <c r="I37" s="111">
        <f t="shared" si="3"/>
        <v>0.10272401670979556</v>
      </c>
      <c r="J37" s="63">
        <v>108.85119792</v>
      </c>
      <c r="K37" s="111">
        <f t="shared" si="4"/>
        <v>0.10043072868517761</v>
      </c>
      <c r="L37" s="65">
        <f t="shared" si="5"/>
        <v>-0.44294071000001622</v>
      </c>
      <c r="M37" s="64">
        <f t="shared" si="2"/>
        <v>-4.0692313769992161E-3</v>
      </c>
      <c r="N37" s="64">
        <v>-3.1222506434645636E-2</v>
      </c>
      <c r="O37" s="44"/>
      <c r="P37" s="42"/>
    </row>
    <row r="38" spans="2:19" x14ac:dyDescent="0.25">
      <c r="B38" s="43"/>
      <c r="C38" s="44"/>
      <c r="D38" s="44"/>
      <c r="E38" s="210" t="s">
        <v>97</v>
      </c>
      <c r="F38" s="210"/>
      <c r="G38" s="210"/>
      <c r="H38" s="210"/>
      <c r="I38" s="210"/>
      <c r="J38" s="210"/>
      <c r="K38" s="210"/>
      <c r="L38" s="210"/>
      <c r="M38" s="210"/>
      <c r="N38" s="210"/>
      <c r="O38" s="44"/>
      <c r="P38" s="42"/>
    </row>
    <row r="39" spans="2:19" x14ac:dyDescent="0.25">
      <c r="B39" s="43"/>
      <c r="C39" s="44"/>
      <c r="D39" s="44"/>
      <c r="O39" s="44"/>
      <c r="P39" s="42"/>
    </row>
    <row r="40" spans="2:19" x14ac:dyDescent="0.25">
      <c r="B40" s="71"/>
      <c r="C40" s="61"/>
      <c r="D40" s="61"/>
      <c r="E40" s="61"/>
      <c r="F40" s="72"/>
      <c r="G40" s="72"/>
      <c r="H40" s="72"/>
      <c r="I40" s="72"/>
      <c r="J40" s="72"/>
      <c r="K40" s="72"/>
      <c r="L40" s="61"/>
      <c r="M40" s="61"/>
      <c r="N40" s="61"/>
      <c r="O40" s="61"/>
      <c r="P40" s="62"/>
    </row>
    <row r="41" spans="2:19" x14ac:dyDescent="0.25">
      <c r="F41" s="73"/>
      <c r="G41" s="73"/>
      <c r="H41" s="73"/>
      <c r="I41" s="73"/>
      <c r="J41" s="73"/>
      <c r="K41" s="73"/>
    </row>
    <row r="43" spans="2:19" x14ac:dyDescent="0.25">
      <c r="B43" s="37" t="s">
        <v>26</v>
      </c>
      <c r="C43" s="38"/>
      <c r="D43" s="38"/>
      <c r="E43" s="38"/>
      <c r="F43" s="38"/>
      <c r="G43" s="39"/>
      <c r="H43" s="39"/>
      <c r="I43" s="39"/>
      <c r="J43" s="39"/>
      <c r="K43" s="39"/>
      <c r="L43" s="39"/>
      <c r="M43" s="39"/>
      <c r="N43" s="39"/>
      <c r="O43" s="39"/>
      <c r="P43" s="40"/>
    </row>
    <row r="44" spans="2:19" ht="15" customHeight="1" x14ac:dyDescent="0.25">
      <c r="B44" s="146"/>
      <c r="C44" s="207" t="str">
        <f>+CONCATENATE("En el año ",G48," los impuestos de",D54," representaron  ",FIXED(H54*100,1),"% del total de tributos internos recaudados por la suma de S/ ",FIXED(G54,1)," millones de soles. Mientras que los  Impuesto de ",D56," alcanzaron  una participación de ",FIXED(H56*100,1),"% sumando S/ ",FIXED(G56,1)," millones de soles y el impuesto ",D63," representó el ",FIXED(H63*100,1),"%, sumando S/ ",FIXED(G63,1)," millones de soles. Los impuestos aduaneros fueron S/", FIXED(G68,1), " millones de soles.")</f>
        <v>En el año 2017 los impuestos de   Tercera Categoría representaron  24.7% del total de tributos internos recaudados por la suma de S/ 260.2 millones de soles. Mientras que los  Impuesto de    Quinta Categoría alcanzaron  una participación de 7.3% sumando S/ 77.4 millones de soles y el impuesto    Imp. General a las Ventas representó el 12.4%, sumando S/ 130.9 millones de soles. Los impuestos aduaneros fueron S/2.6 millones de soles.</v>
      </c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42"/>
    </row>
    <row r="45" spans="2:19" x14ac:dyDescent="0.25">
      <c r="B45" s="41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42"/>
    </row>
    <row r="46" spans="2:19" x14ac:dyDescent="0.25">
      <c r="B46" s="43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42"/>
    </row>
    <row r="47" spans="2:19" x14ac:dyDescent="0.25">
      <c r="B47" s="43"/>
      <c r="C47" s="44"/>
      <c r="D47" s="194" t="s">
        <v>54</v>
      </c>
      <c r="E47" s="194"/>
      <c r="F47" s="194"/>
      <c r="G47" s="194"/>
      <c r="H47" s="194"/>
      <c r="I47" s="194"/>
      <c r="J47" s="194"/>
      <c r="K47" s="194"/>
      <c r="L47" s="194"/>
      <c r="M47" s="194"/>
      <c r="N47" s="1"/>
      <c r="O47" s="44"/>
      <c r="P47" s="42"/>
    </row>
    <row r="48" spans="2:19" ht="15" customHeight="1" x14ac:dyDescent="0.25">
      <c r="B48" s="43"/>
      <c r="C48" s="44"/>
      <c r="D48" s="200" t="s">
        <v>27</v>
      </c>
      <c r="E48" s="201"/>
      <c r="F48" s="202"/>
      <c r="G48" s="191">
        <v>2017</v>
      </c>
      <c r="H48" s="191"/>
      <c r="I48" s="191">
        <v>2016</v>
      </c>
      <c r="J48" s="191"/>
      <c r="K48" s="214" t="s">
        <v>11</v>
      </c>
      <c r="L48" s="215"/>
      <c r="M48" s="115" t="s">
        <v>62</v>
      </c>
      <c r="N48" s="1"/>
      <c r="O48" s="44"/>
      <c r="P48" s="42"/>
    </row>
    <row r="49" spans="2:23" ht="15" customHeight="1" x14ac:dyDescent="0.25">
      <c r="B49" s="43"/>
      <c r="C49" s="44"/>
      <c r="D49" s="211"/>
      <c r="E49" s="212"/>
      <c r="F49" s="213"/>
      <c r="G49" s="48" t="s">
        <v>12</v>
      </c>
      <c r="H49" s="48" t="s">
        <v>13</v>
      </c>
      <c r="I49" s="48" t="s">
        <v>12</v>
      </c>
      <c r="J49" s="48" t="s">
        <v>13</v>
      </c>
      <c r="K49" s="48" t="s">
        <v>12</v>
      </c>
      <c r="L49" s="48" t="s">
        <v>14</v>
      </c>
      <c r="M49" s="48" t="s">
        <v>63</v>
      </c>
      <c r="N49" s="1"/>
      <c r="O49" s="44"/>
      <c r="P49" s="42"/>
    </row>
    <row r="50" spans="2:23" x14ac:dyDescent="0.25">
      <c r="B50" s="43"/>
      <c r="C50" s="44"/>
      <c r="D50" s="206" t="s">
        <v>42</v>
      </c>
      <c r="E50" s="206"/>
      <c r="F50" s="206"/>
      <c r="G50" s="123">
        <f>+G67+G62+G51</f>
        <v>1055.3350684899999</v>
      </c>
      <c r="H50" s="124"/>
      <c r="I50" s="123">
        <f>+I67+I62+I51</f>
        <v>1083.8435541099998</v>
      </c>
      <c r="J50" s="124"/>
      <c r="K50" s="131">
        <f>+G50-I50</f>
        <v>-28.508485619999874</v>
      </c>
      <c r="L50" s="132">
        <f t="shared" ref="L50:L72" si="6">+IF(I50=0,"  - ",G50/I50-1)</f>
        <v>-2.6303137119646047E-2</v>
      </c>
      <c r="M50" s="132">
        <v>-5.2850222091338717E-2</v>
      </c>
      <c r="N50" s="1"/>
      <c r="O50" s="44"/>
      <c r="P50" s="42"/>
      <c r="R50" s="164"/>
      <c r="S50" s="164"/>
      <c r="T50" s="164"/>
      <c r="U50" s="164"/>
    </row>
    <row r="51" spans="2:23" x14ac:dyDescent="0.25">
      <c r="B51" s="43"/>
      <c r="C51" s="74"/>
      <c r="D51" s="216" t="s">
        <v>18</v>
      </c>
      <c r="E51" s="216"/>
      <c r="F51" s="216"/>
      <c r="G51" s="119">
        <f>+('3. Amazonas'!G80+'4. Loreto'!G80+'5. San Martín'!G80+'6. Ucayali'!G80)/1000</f>
        <v>525.21955893999996</v>
      </c>
      <c r="H51" s="125">
        <f>+G51/G$50</f>
        <v>0.49768038097274392</v>
      </c>
      <c r="I51" s="119">
        <f>+('3. Amazonas'!I80+'4. Loreto'!I80+'5. San Martín'!I80+'6. Ucayali'!I80)/1000</f>
        <v>576.38800810999999</v>
      </c>
      <c r="J51" s="125">
        <f>+I51/I$50</f>
        <v>0.53180000556750284</v>
      </c>
      <c r="K51" s="127">
        <f>+G51-I51</f>
        <v>-51.168449170000031</v>
      </c>
      <c r="L51" s="109">
        <f t="shared" si="6"/>
        <v>-8.8774312529130261E-2</v>
      </c>
      <c r="M51" s="109">
        <v>-0.11361816966359706</v>
      </c>
      <c r="N51" s="1"/>
      <c r="O51" s="44"/>
      <c r="P51" s="42"/>
      <c r="R51" s="164" t="s">
        <v>18</v>
      </c>
      <c r="S51" s="164"/>
      <c r="T51" s="164"/>
      <c r="U51" s="165">
        <v>525.21955893999996</v>
      </c>
      <c r="V51" s="1"/>
      <c r="W51" s="1"/>
    </row>
    <row r="52" spans="2:23" x14ac:dyDescent="0.25">
      <c r="B52" s="43"/>
      <c r="C52" s="75"/>
      <c r="D52" s="217" t="s">
        <v>28</v>
      </c>
      <c r="E52" s="217"/>
      <c r="F52" s="217"/>
      <c r="G52" s="120">
        <f>+('3. Amazonas'!G81+'4. Loreto'!G81+'5. San Martín'!G81+'6. Ucayali'!G81)/1000</f>
        <v>12.81392061</v>
      </c>
      <c r="H52" s="108">
        <f t="shared" ref="H52:H67" si="7">+G52/G$50</f>
        <v>1.2142039995254286E-2</v>
      </c>
      <c r="I52" s="120">
        <f>+('3. Amazonas'!I81+'4. Loreto'!I81+'5. San Martín'!I81+'6. Ucayali'!I81)/1000</f>
        <v>11.79814844</v>
      </c>
      <c r="J52" s="108">
        <f t="shared" ref="J52:J67" si="8">+I52/I$50</f>
        <v>1.0885471796423676E-2</v>
      </c>
      <c r="K52" s="107">
        <f t="shared" ref="K52:K67" si="9">+G52-I52</f>
        <v>1.01577217</v>
      </c>
      <c r="L52" s="110">
        <f t="shared" si="6"/>
        <v>8.6095896755813417E-2</v>
      </c>
      <c r="M52" s="110">
        <v>5.6484339855762178E-2</v>
      </c>
      <c r="N52" s="1"/>
      <c r="O52" s="16"/>
      <c r="P52" s="42"/>
      <c r="R52" s="164" t="s">
        <v>30</v>
      </c>
      <c r="S52" s="164"/>
      <c r="T52" s="164"/>
      <c r="U52" s="165">
        <v>260.19200192999995</v>
      </c>
      <c r="V52" s="1"/>
      <c r="W52" s="1"/>
    </row>
    <row r="53" spans="2:23" x14ac:dyDescent="0.25">
      <c r="B53" s="43"/>
      <c r="C53" s="75"/>
      <c r="D53" s="217" t="s">
        <v>29</v>
      </c>
      <c r="E53" s="217"/>
      <c r="F53" s="217"/>
      <c r="G53" s="120">
        <f>+('3. Amazonas'!G82+'4. Loreto'!G82+'5. San Martín'!G82+'6. Ucayali'!G82)/1000</f>
        <v>17.211636680000002</v>
      </c>
      <c r="H53" s="108">
        <f t="shared" si="7"/>
        <v>1.6309167764724096E-2</v>
      </c>
      <c r="I53" s="120">
        <f>+('3. Amazonas'!I82+'4. Loreto'!I82+'5. San Martín'!I82+'6. Ucayali'!I82)/1000</f>
        <v>15.935198210000001</v>
      </c>
      <c r="J53" s="108">
        <f t="shared" si="8"/>
        <v>1.4702489256473199E-2</v>
      </c>
      <c r="K53" s="107">
        <f t="shared" si="9"/>
        <v>1.2764384700000004</v>
      </c>
      <c r="L53" s="110">
        <f t="shared" si="6"/>
        <v>8.0101825730600762E-2</v>
      </c>
      <c r="M53" s="110">
        <v>5.0653692498529468E-2</v>
      </c>
      <c r="N53" s="1"/>
      <c r="O53" s="16"/>
      <c r="P53" s="42"/>
      <c r="R53" s="164" t="s">
        <v>32</v>
      </c>
      <c r="S53" s="164"/>
      <c r="T53" s="164"/>
      <c r="U53" s="165">
        <v>77.41504381</v>
      </c>
      <c r="V53" s="1"/>
      <c r="W53" s="1"/>
    </row>
    <row r="54" spans="2:23" x14ac:dyDescent="0.25">
      <c r="B54" s="43"/>
      <c r="C54" s="75"/>
      <c r="D54" s="217" t="s">
        <v>30</v>
      </c>
      <c r="E54" s="217"/>
      <c r="F54" s="217"/>
      <c r="G54" s="120">
        <f>+('3. Amazonas'!G83+'4. Loreto'!G83+'5. San Martín'!G83+'6. Ucayali'!G83)/1000</f>
        <v>260.19200192999995</v>
      </c>
      <c r="H54" s="108">
        <f t="shared" si="7"/>
        <v>0.24654918584510721</v>
      </c>
      <c r="I54" s="120">
        <f>+('3. Amazonas'!I83+'4. Loreto'!I83+'5. San Martín'!I83+'6. Ucayali'!I83)/1000</f>
        <v>306.31857291</v>
      </c>
      <c r="J54" s="108">
        <f t="shared" si="8"/>
        <v>0.28262249819027996</v>
      </c>
      <c r="K54" s="107">
        <f t="shared" si="9"/>
        <v>-46.126570980000054</v>
      </c>
      <c r="L54" s="110">
        <f t="shared" si="6"/>
        <v>-0.15058365720955669</v>
      </c>
      <c r="M54" s="110">
        <v>-0.17374233080505008</v>
      </c>
      <c r="N54" s="1"/>
      <c r="O54" s="16"/>
      <c r="P54" s="42"/>
      <c r="R54" s="164" t="s">
        <v>66</v>
      </c>
      <c r="S54" s="164"/>
      <c r="T54" s="164"/>
      <c r="U54" s="165">
        <v>42.513135160000004</v>
      </c>
      <c r="V54" s="1"/>
      <c r="W54" s="1"/>
    </row>
    <row r="55" spans="2:23" x14ac:dyDescent="0.25">
      <c r="B55" s="43"/>
      <c r="C55" s="75"/>
      <c r="D55" s="217" t="s">
        <v>31</v>
      </c>
      <c r="E55" s="217"/>
      <c r="F55" s="217"/>
      <c r="G55" s="120">
        <f>+('3. Amazonas'!G84+'4. Loreto'!G84+'5. San Martín'!G84+'6. Ucayali'!G84)/1000</f>
        <v>13.688610209999998</v>
      </c>
      <c r="H55" s="108">
        <f t="shared" si="7"/>
        <v>1.2970866427840788E-2</v>
      </c>
      <c r="I55" s="120">
        <f>+('3. Amazonas'!I84+'4. Loreto'!I84+'5. San Martín'!I84+'6. Ucayali'!I84)/1000</f>
        <v>13.98901064</v>
      </c>
      <c r="J55" s="108">
        <f t="shared" si="8"/>
        <v>1.2906854118339157E-2</v>
      </c>
      <c r="K55" s="107">
        <f t="shared" si="9"/>
        <v>-0.30040043000000161</v>
      </c>
      <c r="L55" s="110">
        <f t="shared" si="6"/>
        <v>-2.1474029703075659E-2</v>
      </c>
      <c r="M55" s="110">
        <v>-4.8152776519241769E-2</v>
      </c>
      <c r="N55" s="1"/>
      <c r="O55" s="16"/>
      <c r="P55" s="42"/>
      <c r="R55" s="164" t="s">
        <v>34</v>
      </c>
      <c r="S55" s="164"/>
      <c r="T55" s="164"/>
      <c r="U55" s="165">
        <v>37.918629970000005</v>
      </c>
      <c r="V55" s="1"/>
      <c r="W55" s="1"/>
    </row>
    <row r="56" spans="2:23" x14ac:dyDescent="0.25">
      <c r="B56" s="43"/>
      <c r="C56" s="75"/>
      <c r="D56" s="217" t="s">
        <v>32</v>
      </c>
      <c r="E56" s="217"/>
      <c r="F56" s="217"/>
      <c r="G56" s="120">
        <f>+('3. Amazonas'!G85+'4. Loreto'!G85+'5. San Martín'!G85+'6. Ucayali'!G85)/1000</f>
        <v>77.41504381</v>
      </c>
      <c r="H56" s="108">
        <f t="shared" si="7"/>
        <v>7.3355890580578731E-2</v>
      </c>
      <c r="I56" s="120">
        <f>+('3. Amazonas'!I85+'4. Loreto'!I85+'5. San Martín'!I85+'6. Ucayali'!I85)/1000</f>
        <v>76.311550829999987</v>
      </c>
      <c r="J56" s="108">
        <f t="shared" si="8"/>
        <v>7.0408271138968359E-2</v>
      </c>
      <c r="K56" s="107">
        <f t="shared" si="9"/>
        <v>1.1034929800000128</v>
      </c>
      <c r="L56" s="110">
        <f t="shared" si="6"/>
        <v>1.4460366327219365E-2</v>
      </c>
      <c r="M56" s="110">
        <v>-1.319810374901853E-2</v>
      </c>
      <c r="N56" s="1"/>
      <c r="O56" s="16"/>
      <c r="P56" s="42"/>
      <c r="R56" s="164" t="s">
        <v>35</v>
      </c>
      <c r="S56" s="164"/>
      <c r="T56" s="164"/>
      <c r="U56" s="165">
        <v>30.755429499999998</v>
      </c>
      <c r="V56" s="1"/>
      <c r="W56" s="1"/>
    </row>
    <row r="57" spans="2:23" ht="15" customHeight="1" x14ac:dyDescent="0.25">
      <c r="B57" s="43"/>
      <c r="C57" s="75"/>
      <c r="D57" s="217" t="s">
        <v>33</v>
      </c>
      <c r="E57" s="217"/>
      <c r="F57" s="217"/>
      <c r="G57" s="120">
        <f>+('3. Amazonas'!G86+'4. Loreto'!G86+'5. San Martín'!G86+'6. Ucayali'!G86)/1000</f>
        <v>9.0124213399999995</v>
      </c>
      <c r="H57" s="108">
        <f t="shared" si="7"/>
        <v>8.5398672034041282E-3</v>
      </c>
      <c r="I57" s="120">
        <f>+('3. Amazonas'!I86+'4. Loreto'!I86+'5. San Martín'!I86+'6. Ucayali'!I86)/1000</f>
        <v>42.292869260000003</v>
      </c>
      <c r="J57" s="108">
        <f t="shared" si="8"/>
        <v>3.9021193694996757E-2</v>
      </c>
      <c r="K57" s="107">
        <f t="shared" si="9"/>
        <v>-33.28044792</v>
      </c>
      <c r="L57" s="110">
        <f t="shared" si="6"/>
        <v>-0.78690447118649809</v>
      </c>
      <c r="M57" s="110">
        <v>-0.79271435445321137</v>
      </c>
      <c r="N57" s="1"/>
      <c r="O57" s="16"/>
      <c r="P57" s="42"/>
      <c r="R57" s="164" t="s">
        <v>36</v>
      </c>
      <c r="S57" s="164"/>
      <c r="T57" s="164"/>
      <c r="U57" s="165">
        <v>23.69872973</v>
      </c>
      <c r="V57" s="1"/>
      <c r="W57" s="1"/>
    </row>
    <row r="58" spans="2:23" ht="15" customHeight="1" x14ac:dyDescent="0.25">
      <c r="B58" s="43"/>
      <c r="C58" s="75"/>
      <c r="D58" s="217" t="s">
        <v>34</v>
      </c>
      <c r="E58" s="217"/>
      <c r="F58" s="217"/>
      <c r="G58" s="120">
        <f>+('3. Amazonas'!G87+'4. Loreto'!G87+'5. San Martín'!G87+'6. Ucayali'!G87)/1000</f>
        <v>37.918629970000005</v>
      </c>
      <c r="H58" s="108">
        <f t="shared" si="7"/>
        <v>3.5930417838056818E-2</v>
      </c>
      <c r="I58" s="120">
        <f>+('3. Amazonas'!I87+'4. Loreto'!I87+'5. San Martín'!I87+'6. Ucayali'!I87)/1000</f>
        <v>57.381081630000011</v>
      </c>
      <c r="J58" s="108">
        <f t="shared" si="8"/>
        <v>5.2942217917343798E-2</v>
      </c>
      <c r="K58" s="107">
        <f t="shared" si="9"/>
        <v>-19.462451660000006</v>
      </c>
      <c r="L58" s="110">
        <f t="shared" si="6"/>
        <v>-0.33917889149417213</v>
      </c>
      <c r="M58" s="110">
        <v>-0.35719566323019003</v>
      </c>
      <c r="N58" s="1"/>
      <c r="O58" s="16"/>
      <c r="P58" s="42"/>
      <c r="R58" s="164" t="s">
        <v>29</v>
      </c>
      <c r="S58" s="164"/>
      <c r="T58" s="164"/>
      <c r="U58" s="165">
        <v>17.211636680000002</v>
      </c>
      <c r="V58" s="1"/>
      <c r="W58" s="1"/>
    </row>
    <row r="59" spans="2:23" ht="15" customHeight="1" x14ac:dyDescent="0.25">
      <c r="B59" s="43"/>
      <c r="C59" s="75"/>
      <c r="D59" s="217" t="s">
        <v>35</v>
      </c>
      <c r="E59" s="217"/>
      <c r="F59" s="217"/>
      <c r="G59" s="120">
        <f>+('3. Amazonas'!G88+'4. Loreto'!G88+'5. San Martín'!G88+'6. Ucayali'!G88)/1000</f>
        <v>30.755429499999998</v>
      </c>
      <c r="H59" s="108">
        <f t="shared" si="7"/>
        <v>2.9142810106751824E-2</v>
      </c>
      <c r="I59" s="120">
        <f>+('3. Amazonas'!I88+'4. Loreto'!I88+'5. San Martín'!I88+'6. Ucayali'!I88)/1000</f>
        <v>30.288557580000003</v>
      </c>
      <c r="J59" s="108">
        <f t="shared" si="8"/>
        <v>2.7945506955449406E-2</v>
      </c>
      <c r="K59" s="107">
        <f t="shared" si="9"/>
        <v>0.46687191999999555</v>
      </c>
      <c r="L59" s="110">
        <f t="shared" si="6"/>
        <v>1.5414135148788866E-2</v>
      </c>
      <c r="M59" s="110">
        <v>-1.227033868992855E-2</v>
      </c>
      <c r="N59" s="1"/>
      <c r="O59" s="16"/>
      <c r="P59" s="42"/>
      <c r="R59" s="164" t="s">
        <v>31</v>
      </c>
      <c r="S59" s="164"/>
      <c r="T59" s="164"/>
      <c r="U59" s="165">
        <v>13.688610209999998</v>
      </c>
      <c r="V59" s="1"/>
      <c r="W59" s="1"/>
    </row>
    <row r="60" spans="2:23" ht="15" customHeight="1" x14ac:dyDescent="0.25">
      <c r="B60" s="43"/>
      <c r="C60" s="75"/>
      <c r="D60" s="217" t="s">
        <v>66</v>
      </c>
      <c r="E60" s="217"/>
      <c r="F60" s="217"/>
      <c r="G60" s="120">
        <f>+('3. Amazonas'!G89+'4. Loreto'!G89+'5. San Martín'!G89+'6. Ucayali'!G89)/1000</f>
        <v>42.513135160000004</v>
      </c>
      <c r="H60" s="108">
        <f t="shared" si="7"/>
        <v>4.0284016355894313E-2</v>
      </c>
      <c r="I60" s="120">
        <f>+('3. Amazonas'!I89+'4. Loreto'!I89+'5. San Martín'!I89+'6. Ucayali'!I89)/1000</f>
        <v>0</v>
      </c>
      <c r="J60" s="108">
        <f t="shared" si="8"/>
        <v>0</v>
      </c>
      <c r="K60" s="107">
        <f t="shared" si="9"/>
        <v>42.513135160000004</v>
      </c>
      <c r="L60" s="110" t="str">
        <f t="shared" si="6"/>
        <v xml:space="preserve">  - </v>
      </c>
      <c r="M60" s="110">
        <v>0</v>
      </c>
      <c r="N60" s="1"/>
      <c r="O60" s="16"/>
      <c r="P60" s="42"/>
      <c r="R60" s="164" t="s">
        <v>28</v>
      </c>
      <c r="S60" s="164"/>
      <c r="T60" s="164"/>
      <c r="U60" s="165">
        <v>12.81392061</v>
      </c>
      <c r="V60" s="1"/>
      <c r="W60" s="1"/>
    </row>
    <row r="61" spans="2:23" ht="15" customHeight="1" x14ac:dyDescent="0.25">
      <c r="B61" s="43"/>
      <c r="C61" s="75"/>
      <c r="D61" s="217" t="s">
        <v>36</v>
      </c>
      <c r="E61" s="217"/>
      <c r="F61" s="217"/>
      <c r="G61" s="120">
        <f>+('3. Amazonas'!G90+'4. Loreto'!G90+'5. San Martín'!G90+'6. Ucayali'!G90)/1000</f>
        <v>23.69872973</v>
      </c>
      <c r="H61" s="108">
        <f t="shared" si="7"/>
        <v>2.2456118855131709E-2</v>
      </c>
      <c r="I61" s="120">
        <f>+('3. Amazonas'!I90+'4. Loreto'!I90+'5. San Martín'!I90+'6. Ucayali'!I90)/1000</f>
        <v>22.073018609999998</v>
      </c>
      <c r="J61" s="108">
        <f t="shared" si="8"/>
        <v>2.036550249922859E-2</v>
      </c>
      <c r="K61" s="107">
        <f t="shared" si="9"/>
        <v>1.6257111200000018</v>
      </c>
      <c r="L61" s="110">
        <f t="shared" si="6"/>
        <v>7.3651508600798499E-2</v>
      </c>
      <c r="M61" s="110">
        <v>4.437923823063783E-2</v>
      </c>
      <c r="N61" s="1"/>
      <c r="O61" s="16"/>
      <c r="P61" s="42"/>
      <c r="R61" s="164" t="s">
        <v>33</v>
      </c>
      <c r="S61" s="164"/>
      <c r="T61" s="164"/>
      <c r="U61" s="165">
        <v>9.0124213399999995</v>
      </c>
      <c r="V61" s="1"/>
      <c r="W61" s="1"/>
    </row>
    <row r="62" spans="2:23" ht="15" customHeight="1" x14ac:dyDescent="0.25">
      <c r="B62" s="43"/>
      <c r="C62" s="75"/>
      <c r="D62" s="216" t="s">
        <v>37</v>
      </c>
      <c r="E62" s="216"/>
      <c r="F62" s="216"/>
      <c r="G62" s="119">
        <f>+('3. Amazonas'!G91+'4. Loreto'!G91+'5. San Martín'!G91+'6. Ucayali'!G91)/1000</f>
        <v>421.70725233999997</v>
      </c>
      <c r="H62" s="125">
        <f t="shared" si="7"/>
        <v>0.3995956023174605</v>
      </c>
      <c r="I62" s="119">
        <f>+('3. Amazonas'!I91+'4. Loreto'!I91+'5. San Martín'!I91+'6. Ucayali'!I91)/1000</f>
        <v>398.60434807999991</v>
      </c>
      <c r="J62" s="125">
        <f t="shared" si="8"/>
        <v>0.36776926574731961</v>
      </c>
      <c r="K62" s="127">
        <f t="shared" si="9"/>
        <v>23.102904260000059</v>
      </c>
      <c r="L62" s="109">
        <f t="shared" si="6"/>
        <v>5.7959488829668615E-2</v>
      </c>
      <c r="M62" s="109">
        <v>2.9115049130553849E-2</v>
      </c>
      <c r="N62" s="1"/>
      <c r="O62" s="16"/>
      <c r="P62" s="42"/>
      <c r="R62" s="164"/>
      <c r="S62" s="164"/>
      <c r="T62" s="164"/>
      <c r="U62" s="164"/>
      <c r="V62" s="1"/>
      <c r="W62" s="1"/>
    </row>
    <row r="63" spans="2:23" ht="15" customHeight="1" x14ac:dyDescent="0.25">
      <c r="B63" s="43"/>
      <c r="C63" s="75"/>
      <c r="D63" s="217" t="s">
        <v>38</v>
      </c>
      <c r="E63" s="217"/>
      <c r="F63" s="217"/>
      <c r="G63" s="120">
        <f>+('3. Amazonas'!G92+'4. Loreto'!G92+'5. San Martín'!G92+'6. Ucayali'!G92)/1000</f>
        <v>130.89575026999998</v>
      </c>
      <c r="H63" s="108">
        <f t="shared" si="7"/>
        <v>0.12403240845325923</v>
      </c>
      <c r="I63" s="120">
        <f>+('3. Amazonas'!I92+'4. Loreto'!I92+'5. San Martín'!I92+'6. Ucayali'!I92)/1000</f>
        <v>134.27072715</v>
      </c>
      <c r="J63" s="108">
        <f t="shared" si="8"/>
        <v>0.12388386371892636</v>
      </c>
      <c r="K63" s="107">
        <f t="shared" si="9"/>
        <v>-3.3749768800000197</v>
      </c>
      <c r="L63" s="110">
        <f t="shared" si="6"/>
        <v>-2.5135611846576755E-2</v>
      </c>
      <c r="M63" s="110">
        <v>-5.1714528483556843E-2</v>
      </c>
      <c r="N63" s="1"/>
      <c r="O63" s="16"/>
      <c r="P63" s="42"/>
      <c r="R63" s="1"/>
      <c r="S63" s="1"/>
      <c r="T63" s="1"/>
      <c r="U63" s="1"/>
      <c r="V63" s="1"/>
      <c r="W63" s="1"/>
    </row>
    <row r="64" spans="2:23" ht="15" customHeight="1" x14ac:dyDescent="0.25">
      <c r="B64" s="43"/>
      <c r="C64" s="75"/>
      <c r="D64" s="217" t="s">
        <v>39</v>
      </c>
      <c r="E64" s="217"/>
      <c r="F64" s="217"/>
      <c r="G64" s="120">
        <f>+('3. Amazonas'!G93+'4. Loreto'!G93+'5. San Martín'!G93+'6. Ucayali'!G93)/1000</f>
        <v>290.8115020699999</v>
      </c>
      <c r="H64" s="108">
        <f t="shared" si="7"/>
        <v>0.27556319386420119</v>
      </c>
      <c r="I64" s="120">
        <f>+('3. Amazonas'!I93+'4. Loreto'!I93+'5. San Martín'!I93+'6. Ucayali'!I93)/1000</f>
        <v>264.33362093</v>
      </c>
      <c r="J64" s="108">
        <f t="shared" si="8"/>
        <v>0.24388540202839334</v>
      </c>
      <c r="K64" s="107">
        <f t="shared" si="9"/>
        <v>26.477881139999909</v>
      </c>
      <c r="L64" s="110">
        <f t="shared" si="6"/>
        <v>0.10016841991890124</v>
      </c>
      <c r="M64" s="110">
        <v>7.0173186658764486E-2</v>
      </c>
      <c r="N64" s="1"/>
      <c r="O64" s="16"/>
      <c r="P64" s="42"/>
      <c r="R64" s="1"/>
      <c r="S64" s="1"/>
      <c r="T64" s="1"/>
      <c r="U64" s="1"/>
      <c r="V64" s="1"/>
      <c r="W64" s="1"/>
    </row>
    <row r="65" spans="2:23" x14ac:dyDescent="0.25">
      <c r="B65" s="43"/>
      <c r="C65" s="75"/>
      <c r="D65" s="217" t="s">
        <v>40</v>
      </c>
      <c r="E65" s="217"/>
      <c r="F65" s="217"/>
      <c r="G65" s="120">
        <f>+('3. Amazonas'!G94+'4. Loreto'!G94+'5. San Martín'!G94+'6. Ucayali'!G94)/1000</f>
        <v>0</v>
      </c>
      <c r="H65" s="108">
        <f t="shared" si="7"/>
        <v>0</v>
      </c>
      <c r="I65" s="120">
        <f>+('3. Amazonas'!I94+'4. Loreto'!I94+'5. San Martín'!I94+'6. Ucayali'!I94)/1000</f>
        <v>0</v>
      </c>
      <c r="J65" s="108">
        <f t="shared" si="8"/>
        <v>0</v>
      </c>
      <c r="K65" s="107">
        <f t="shared" si="9"/>
        <v>0</v>
      </c>
      <c r="L65" s="110" t="str">
        <f t="shared" si="6"/>
        <v xml:space="preserve">  - </v>
      </c>
      <c r="M65" s="110">
        <v>0</v>
      </c>
      <c r="N65" s="1"/>
      <c r="O65" s="16"/>
      <c r="P65" s="42"/>
      <c r="R65" s="1"/>
      <c r="S65" s="1"/>
      <c r="T65" s="1"/>
      <c r="U65" s="1"/>
      <c r="V65" s="1"/>
      <c r="W65" s="1"/>
    </row>
    <row r="66" spans="2:23" x14ac:dyDescent="0.25">
      <c r="B66" s="43"/>
      <c r="C66" s="75"/>
      <c r="D66" s="217" t="s">
        <v>41</v>
      </c>
      <c r="E66" s="217"/>
      <c r="F66" s="217"/>
      <c r="G66" s="120">
        <f>+('3. Amazonas'!G95+'4. Loreto'!G95+'5. San Martín'!G95+'6. Ucayali'!G95)/1000</f>
        <v>0</v>
      </c>
      <c r="H66" s="108">
        <f t="shared" si="7"/>
        <v>0</v>
      </c>
      <c r="I66" s="120">
        <f>+('3. Amazonas'!I95+'4. Loreto'!I95+'5. San Martín'!I95+'6. Ucayali'!I95)/1000</f>
        <v>0</v>
      </c>
      <c r="J66" s="108">
        <f t="shared" si="8"/>
        <v>0</v>
      </c>
      <c r="K66" s="107">
        <f t="shared" si="9"/>
        <v>0</v>
      </c>
      <c r="L66" s="110" t="str">
        <f t="shared" si="6"/>
        <v xml:space="preserve">  - </v>
      </c>
      <c r="M66" s="110">
        <v>0</v>
      </c>
      <c r="N66" s="1"/>
      <c r="O66" s="16"/>
      <c r="P66" s="42"/>
      <c r="R66" s="1"/>
      <c r="S66" s="1"/>
      <c r="T66" s="1"/>
      <c r="U66" s="1"/>
      <c r="V66" s="1"/>
      <c r="W66" s="1"/>
    </row>
    <row r="67" spans="2:23" x14ac:dyDescent="0.25">
      <c r="B67" s="43"/>
      <c r="C67" s="75"/>
      <c r="D67" s="216" t="s">
        <v>24</v>
      </c>
      <c r="E67" s="216"/>
      <c r="F67" s="216"/>
      <c r="G67" s="121">
        <f>+('3. Amazonas'!G96+'4. Loreto'!G96+'5. San Martín'!G96+'6. Ucayali'!G96)/1000</f>
        <v>108.40825720999999</v>
      </c>
      <c r="H67" s="125">
        <f t="shared" si="7"/>
        <v>0.10272401670979556</v>
      </c>
      <c r="I67" s="121">
        <f>+('3. Amazonas'!I96+'4. Loreto'!I96+'5. San Martín'!I96+'6. Ucayali'!I96)/1000</f>
        <v>108.85119792</v>
      </c>
      <c r="J67" s="125">
        <f t="shared" si="8"/>
        <v>0.10043072868517761</v>
      </c>
      <c r="K67" s="127">
        <f t="shared" si="9"/>
        <v>-0.44294071000001622</v>
      </c>
      <c r="L67" s="109">
        <f t="shared" si="6"/>
        <v>-4.0692313769992161E-3</v>
      </c>
      <c r="M67" s="109">
        <v>-3.1222506434645636E-2</v>
      </c>
      <c r="N67" s="1"/>
      <c r="O67" s="16"/>
      <c r="P67" s="42"/>
      <c r="R67" s="1"/>
      <c r="S67" s="1"/>
      <c r="T67" s="1"/>
      <c r="U67" s="1"/>
      <c r="V67" s="1"/>
      <c r="W67" s="1"/>
    </row>
    <row r="68" spans="2:23" x14ac:dyDescent="0.25">
      <c r="B68" s="43"/>
      <c r="C68" s="74"/>
      <c r="D68" s="206" t="s">
        <v>71</v>
      </c>
      <c r="E68" s="206"/>
      <c r="F68" s="206"/>
      <c r="G68" s="123">
        <f>+('3. Amazonas'!G97+'4. Loreto'!G97+'5. San Martín'!G97+'6. Ucayali'!G97)/1000</f>
        <v>2.6162197500000004</v>
      </c>
      <c r="H68" s="124"/>
      <c r="I68" s="123">
        <f>+('3. Amazonas'!I97+'4. Loreto'!I97+'5. San Martín'!I97+'6. Ucayali'!I97)/1000</f>
        <v>36.248517650000004</v>
      </c>
      <c r="J68" s="124"/>
      <c r="K68" s="131">
        <f>+G68-I68</f>
        <v>-33.632297900000005</v>
      </c>
      <c r="L68" s="132">
        <f t="shared" si="6"/>
        <v>-0.92782546929888043</v>
      </c>
      <c r="M68" s="132">
        <v>-0.92979325154442116</v>
      </c>
      <c r="N68" s="1"/>
      <c r="O68" s="44"/>
      <c r="P68" s="42"/>
      <c r="R68" s="1"/>
      <c r="S68" s="1"/>
      <c r="T68" s="1"/>
      <c r="U68" s="1"/>
      <c r="V68" s="1"/>
      <c r="W68" s="1"/>
    </row>
    <row r="69" spans="2:23" x14ac:dyDescent="0.25">
      <c r="B69" s="43"/>
      <c r="C69" s="75"/>
      <c r="D69" s="217" t="s">
        <v>67</v>
      </c>
      <c r="E69" s="217"/>
      <c r="F69" s="217"/>
      <c r="G69" s="120">
        <f>+('3. Amazonas'!G98+'4. Loreto'!G98+'5. San Martín'!G98+'6. Ucayali'!G98)/1000</f>
        <v>0.18924388</v>
      </c>
      <c r="H69" s="108">
        <f>+IF(G69=0,0,G69/G$68)</f>
        <v>7.2334856427866953E-2</v>
      </c>
      <c r="I69" s="120">
        <f>+('3. Amazonas'!I98+'4. Loreto'!I98+'5. San Martín'!I98+'6. Ucayali'!I98)/1000</f>
        <v>0.14491672</v>
      </c>
      <c r="J69" s="108">
        <f>+IF(I69=0,0,I69/I$68)</f>
        <v>3.9978661030846312E-3</v>
      </c>
      <c r="K69" s="107">
        <f t="shared" ref="K69:K73" si="10">+G69-I69</f>
        <v>4.4327160000000004E-2</v>
      </c>
      <c r="L69" s="110">
        <f t="shared" si="6"/>
        <v>0.30588023245350859</v>
      </c>
      <c r="M69" s="110">
        <v>0.27027642718782752</v>
      </c>
      <c r="N69" s="1"/>
      <c r="O69" s="44"/>
      <c r="P69" s="42"/>
      <c r="R69" s="1"/>
      <c r="S69" s="1"/>
      <c r="T69" s="1"/>
      <c r="U69" s="1"/>
      <c r="V69" s="1"/>
      <c r="W69" s="1"/>
    </row>
    <row r="70" spans="2:23" x14ac:dyDescent="0.25">
      <c r="B70" s="43"/>
      <c r="C70" s="75"/>
      <c r="D70" s="217" t="s">
        <v>68</v>
      </c>
      <c r="E70" s="217"/>
      <c r="F70" s="217"/>
      <c r="G70" s="120">
        <f>+('3. Amazonas'!G99+'4. Loreto'!G99+'5. San Martín'!G99+'6. Ucayali'!G99)/1000</f>
        <v>2.2169085800000001</v>
      </c>
      <c r="H70" s="108">
        <f t="shared" ref="H70:H72" si="11">+IF(G70=0,0,G70/G$68)</f>
        <v>0.84737093663481433</v>
      </c>
      <c r="I70" s="120">
        <f>+('3. Amazonas'!I99+'4. Loreto'!I99+'5. San Martín'!I99+'6. Ucayali'!I99)/1000</f>
        <v>35.692900439999995</v>
      </c>
      <c r="J70" s="108">
        <f t="shared" ref="J70:J72" si="12">+IF(I70=0,0,I70/I$68)</f>
        <v>0.98467200189081361</v>
      </c>
      <c r="K70" s="107">
        <f t="shared" si="10"/>
        <v>-33.475991859999993</v>
      </c>
      <c r="L70" s="110">
        <f t="shared" si="6"/>
        <v>-0.93788936867916806</v>
      </c>
      <c r="M70" s="110">
        <v>-0.93958276656323025</v>
      </c>
      <c r="N70" s="1"/>
      <c r="O70" s="44"/>
      <c r="P70" s="42"/>
      <c r="R70" s="1"/>
      <c r="S70" s="1"/>
      <c r="T70" s="1"/>
      <c r="U70" s="1"/>
      <c r="V70" s="1"/>
      <c r="W70" s="1"/>
    </row>
    <row r="71" spans="2:23" x14ac:dyDescent="0.25">
      <c r="B71" s="43"/>
      <c r="C71" s="75"/>
      <c r="D71" s="217" t="s">
        <v>69</v>
      </c>
      <c r="E71" s="217"/>
      <c r="F71" s="217"/>
      <c r="G71" s="120">
        <f>+('3. Amazonas'!G100+'4. Loreto'!G100+'5. San Martín'!G100+'6. Ucayali'!G100)/1000</f>
        <v>2.5470100000000002E-3</v>
      </c>
      <c r="H71" s="108">
        <f t="shared" si="11"/>
        <v>9.7354589575283186E-4</v>
      </c>
      <c r="I71" s="120">
        <f>+('3. Amazonas'!I100+'4. Loreto'!I100+'5. San Martín'!I100+'6. Ucayali'!I100)/1000</f>
        <v>0</v>
      </c>
      <c r="J71" s="108">
        <f t="shared" si="12"/>
        <v>0</v>
      </c>
      <c r="K71" s="107">
        <f t="shared" si="10"/>
        <v>2.5470100000000002E-3</v>
      </c>
      <c r="L71" s="110" t="str">
        <f t="shared" si="6"/>
        <v xml:space="preserve">  - </v>
      </c>
      <c r="M71" s="110">
        <v>0</v>
      </c>
      <c r="N71" s="1"/>
      <c r="O71" s="44"/>
      <c r="P71" s="42"/>
      <c r="R71" s="1"/>
      <c r="S71" s="1"/>
      <c r="T71" s="1"/>
      <c r="U71" s="1"/>
      <c r="V71" s="1"/>
      <c r="W71" s="1"/>
    </row>
    <row r="72" spans="2:23" x14ac:dyDescent="0.25">
      <c r="B72" s="43"/>
      <c r="C72" s="75"/>
      <c r="D72" s="217" t="s">
        <v>109</v>
      </c>
      <c r="E72" s="217"/>
      <c r="F72" s="217"/>
      <c r="G72" s="120">
        <f>+('3. Amazonas'!G101+'4. Loreto'!G101+'5. San Martín'!G101+'6. Ucayali'!G101)/1000</f>
        <v>0.20752027999999997</v>
      </c>
      <c r="H72" s="108">
        <f t="shared" si="11"/>
        <v>7.9320661041565765E-2</v>
      </c>
      <c r="I72" s="120">
        <f>+('3. Amazonas'!I101+'4. Loreto'!I101+'5. San Martín'!I101+'6. Ucayali'!I101)/1000</f>
        <v>0.41070049000000003</v>
      </c>
      <c r="J72" s="108">
        <f t="shared" si="12"/>
        <v>1.1330132006101496E-2</v>
      </c>
      <c r="K72" s="107">
        <f t="shared" si="10"/>
        <v>-0.20318021000000006</v>
      </c>
      <c r="L72" s="110">
        <f t="shared" si="6"/>
        <v>-0.49471625904317773</v>
      </c>
      <c r="M72" s="110">
        <v>-0.50849242585377541</v>
      </c>
      <c r="N72" s="1"/>
      <c r="O72" s="44"/>
      <c r="P72" s="42"/>
      <c r="R72" s="1"/>
      <c r="S72" s="1"/>
      <c r="T72" s="1"/>
      <c r="U72" s="1"/>
      <c r="V72" s="1"/>
      <c r="W72" s="1"/>
    </row>
    <row r="73" spans="2:23" x14ac:dyDescent="0.25">
      <c r="B73" s="43"/>
      <c r="C73" s="74"/>
      <c r="D73" s="218" t="s">
        <v>72</v>
      </c>
      <c r="E73" s="218"/>
      <c r="F73" s="218"/>
      <c r="G73" s="122">
        <f>+G68+G50</f>
        <v>1057.9512882399999</v>
      </c>
      <c r="H73" s="97"/>
      <c r="I73" s="122">
        <f>+I68+I50</f>
        <v>1120.0920717599997</v>
      </c>
      <c r="J73" s="97"/>
      <c r="K73" s="128">
        <f t="shared" si="10"/>
        <v>-62.140783519999786</v>
      </c>
      <c r="L73" s="126">
        <f>+G73/I73-1</f>
        <v>-5.5478281729427814E-2</v>
      </c>
      <c r="M73" s="126">
        <v>-8.1229929155264391E-2</v>
      </c>
      <c r="N73" s="1"/>
      <c r="O73" s="44"/>
      <c r="P73" s="42"/>
      <c r="R73" s="1"/>
      <c r="S73" s="1"/>
      <c r="T73" s="1"/>
      <c r="U73" s="1"/>
      <c r="V73" s="1"/>
      <c r="W73" s="1"/>
    </row>
    <row r="74" spans="2:23" x14ac:dyDescent="0.25">
      <c r="B74" s="43"/>
      <c r="C74" s="74"/>
      <c r="D74" s="171" t="s">
        <v>95</v>
      </c>
      <c r="E74" s="171"/>
      <c r="F74" s="171"/>
      <c r="G74" s="171"/>
      <c r="H74" s="171"/>
      <c r="I74" s="171"/>
      <c r="J74" s="171"/>
      <c r="K74" s="171"/>
      <c r="L74" s="171"/>
      <c r="M74" s="171"/>
      <c r="N74" s="1"/>
      <c r="O74" s="44"/>
      <c r="P74" s="42"/>
      <c r="R74" s="1"/>
      <c r="S74" s="1"/>
      <c r="T74" s="1"/>
      <c r="U74" s="1"/>
      <c r="V74" s="1"/>
      <c r="W74" s="1"/>
    </row>
    <row r="75" spans="2:23" x14ac:dyDescent="0.25">
      <c r="B75" s="7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2"/>
      <c r="R75" s="1"/>
      <c r="S75" s="1"/>
      <c r="T75" s="1"/>
      <c r="U75" s="1"/>
      <c r="V75" s="1"/>
      <c r="W75" s="1"/>
    </row>
    <row r="78" spans="2:23" x14ac:dyDescent="0.25">
      <c r="B78" s="37" t="s">
        <v>43</v>
      </c>
      <c r="C78" s="38"/>
      <c r="D78" s="38"/>
      <c r="E78" s="38"/>
      <c r="F78" s="38"/>
      <c r="G78" s="39"/>
      <c r="H78" s="39"/>
      <c r="I78" s="39"/>
      <c r="J78" s="39"/>
      <c r="K78" s="39"/>
      <c r="L78" s="39"/>
      <c r="M78" s="39"/>
      <c r="N78" s="39"/>
      <c r="O78" s="39"/>
      <c r="P78" s="40"/>
      <c r="R78" s="1"/>
      <c r="S78" s="1"/>
      <c r="T78" s="1"/>
      <c r="U78" s="1"/>
      <c r="V78" s="1"/>
      <c r="W78" s="1"/>
    </row>
    <row r="79" spans="2:23" x14ac:dyDescent="0.25">
      <c r="B79" s="43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42"/>
      <c r="R79" s="164"/>
      <c r="S79" s="164" t="s">
        <v>55</v>
      </c>
      <c r="T79" s="164" t="s">
        <v>110</v>
      </c>
    </row>
    <row r="80" spans="2:23" x14ac:dyDescent="0.25">
      <c r="B80" s="43"/>
      <c r="C80" s="175" t="s">
        <v>98</v>
      </c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42"/>
      <c r="R80" s="164">
        <v>2007</v>
      </c>
      <c r="S80" s="165">
        <v>427.58084669000004</v>
      </c>
      <c r="T80" s="166">
        <v>5.2676025397731863E-2</v>
      </c>
    </row>
    <row r="81" spans="2:20" x14ac:dyDescent="0.25">
      <c r="B81" s="43"/>
      <c r="C81" s="176" t="s">
        <v>78</v>
      </c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42"/>
      <c r="R81" s="164">
        <v>2008</v>
      </c>
      <c r="S81" s="165">
        <v>486.41693662</v>
      </c>
      <c r="T81" s="166">
        <v>7.5354108115729401E-2</v>
      </c>
    </row>
    <row r="82" spans="2:20" ht="15" customHeight="1" x14ac:dyDescent="0.25">
      <c r="B82" s="43"/>
      <c r="C82" s="187" t="s">
        <v>44</v>
      </c>
      <c r="D82" s="188"/>
      <c r="E82" s="134">
        <v>2007</v>
      </c>
      <c r="F82" s="134">
        <v>2008</v>
      </c>
      <c r="G82" s="134">
        <v>2009</v>
      </c>
      <c r="H82" s="134">
        <v>2010</v>
      </c>
      <c r="I82" s="134">
        <v>2011</v>
      </c>
      <c r="J82" s="134">
        <v>2012</v>
      </c>
      <c r="K82" s="134">
        <v>2013</v>
      </c>
      <c r="L82" s="134">
        <v>2014</v>
      </c>
      <c r="M82" s="134">
        <v>2015</v>
      </c>
      <c r="N82" s="134">
        <v>2016</v>
      </c>
      <c r="O82" s="134">
        <v>2017</v>
      </c>
      <c r="P82" s="42"/>
      <c r="R82" s="164">
        <v>2009</v>
      </c>
      <c r="S82" s="165">
        <v>506.03985107000005</v>
      </c>
      <c r="T82" s="166">
        <v>1.0657834781709452E-2</v>
      </c>
    </row>
    <row r="83" spans="2:20" x14ac:dyDescent="0.25">
      <c r="B83" s="43"/>
      <c r="C83" s="189" t="s">
        <v>42</v>
      </c>
      <c r="D83" s="190"/>
      <c r="E83" s="141">
        <f>+('3. Amazonas'!D33+'4. Loreto'!D33+'5. San Martín'!D33+'6. Ucayali'!D33)/1000</f>
        <v>427.58084669000004</v>
      </c>
      <c r="F83" s="141">
        <f>+('3. Amazonas'!E33+'4. Loreto'!E33+'5. San Martín'!E33+'6. Ucayali'!E33)/1000</f>
        <v>486.41693662</v>
      </c>
      <c r="G83" s="141">
        <f>+('3. Amazonas'!F33+'4. Loreto'!F33+'5. San Martín'!F33+'6. Ucayali'!F33)/1000</f>
        <v>506.03985107000005</v>
      </c>
      <c r="H83" s="141">
        <f>+('3. Amazonas'!G33+'4. Loreto'!G33+'5. San Martín'!G33+'6. Ucayali'!G33)/1000</f>
        <v>601.54832419999991</v>
      </c>
      <c r="I83" s="141">
        <f>+('3. Amazonas'!H33+'4. Loreto'!H33+'5. San Martín'!H33+'6. Ucayali'!H33)/1000</f>
        <v>666.9889122999997</v>
      </c>
      <c r="J83" s="141">
        <f>+('3. Amazonas'!I33+'4. Loreto'!I33+'5. San Martín'!I33+'6. Ucayali'!I33)/1000</f>
        <v>825.17464616999996</v>
      </c>
      <c r="K83" s="141">
        <f>+('3. Amazonas'!J33+'4. Loreto'!J33+'5. San Martín'!J33+'6. Ucayali'!J33)/1000</f>
        <v>929.39075987999991</v>
      </c>
      <c r="L83" s="141">
        <f>+('3. Amazonas'!K33+'4. Loreto'!K33+'5. San Martín'!K33+'6. Ucayali'!K33)/1000</f>
        <v>986.65195127999982</v>
      </c>
      <c r="M83" s="141">
        <f>+('3. Amazonas'!L33+'4. Loreto'!L33+'5. San Martín'!L33+'6. Ucayali'!L33)/1000</f>
        <v>990.76563298999997</v>
      </c>
      <c r="N83" s="141">
        <f>+('3. Amazonas'!M33+'4. Loreto'!M33+'5. San Martín'!M33+'6. Ucayali'!M33)/1000</f>
        <v>1083.84355411</v>
      </c>
      <c r="O83" s="141">
        <f>+('3. Amazonas'!N33+'4. Loreto'!N33+'5. San Martín'!N33+'6. Ucayali'!N33)/1000</f>
        <v>1055.3350684899999</v>
      </c>
      <c r="P83" s="42"/>
      <c r="R83" s="164">
        <v>2010</v>
      </c>
      <c r="S83" s="165">
        <v>601.54832419999991</v>
      </c>
      <c r="T83" s="166">
        <v>0.17085258366592226</v>
      </c>
    </row>
    <row r="84" spans="2:20" x14ac:dyDescent="0.25">
      <c r="B84" s="43"/>
      <c r="C84" s="185" t="s">
        <v>45</v>
      </c>
      <c r="D84" s="186"/>
      <c r="E84" s="107">
        <f>+('3. Amazonas'!D34+'4. Loreto'!D34+'5. San Martín'!D34+'6. Ucayali'!D34)/1000</f>
        <v>214.45348645999997</v>
      </c>
      <c r="F84" s="107">
        <f>+('3. Amazonas'!E34+'4. Loreto'!E34+'5. San Martín'!E34+'6. Ucayali'!E34)/1000</f>
        <v>238.91309519999999</v>
      </c>
      <c r="G84" s="107">
        <f>+('3. Amazonas'!F34+'4. Loreto'!F34+'5. San Martín'!F34+'6. Ucayali'!F34)/1000</f>
        <v>248.68270441999996</v>
      </c>
      <c r="H84" s="107">
        <f>+('3. Amazonas'!G34+'4. Loreto'!G34+'5. San Martín'!G34+'6. Ucayali'!G34)/1000</f>
        <v>311.25052542999993</v>
      </c>
      <c r="I84" s="107">
        <f>+('3. Amazonas'!H34+'4. Loreto'!H34+'5. San Martín'!H34+'6. Ucayali'!H34)/1000</f>
        <v>339.47864538999994</v>
      </c>
      <c r="J84" s="107">
        <f>+('3. Amazonas'!I34+'4. Loreto'!I34+'5. San Martín'!I34+'6. Ucayali'!I34)/1000</f>
        <v>422.68728110999996</v>
      </c>
      <c r="K84" s="107">
        <f>+('3. Amazonas'!J34+'4. Loreto'!J34+'5. San Martín'!J34+'6. Ucayali'!J34)/1000</f>
        <v>472.25944864999991</v>
      </c>
      <c r="L84" s="107">
        <f>+('3. Amazonas'!K34+'4. Loreto'!K34+'5. San Martín'!K34+'6. Ucayali'!K34)/1000</f>
        <v>504.20238993999993</v>
      </c>
      <c r="M84" s="107">
        <f>+('3. Amazonas'!L34+'4. Loreto'!L34+'5. San Martín'!L34+'6. Ucayali'!L34)/1000</f>
        <v>500.93918747999999</v>
      </c>
      <c r="N84" s="107">
        <f>+('3. Amazonas'!M34+'4. Loreto'!M34+'5. San Martín'!M34+'6. Ucayali'!M34)/1000</f>
        <v>576.38800810999999</v>
      </c>
      <c r="O84" s="107">
        <f>+('3. Amazonas'!N34+'4. Loreto'!N34+'5. San Martín'!N34+'6. Ucayali'!N34)/1000</f>
        <v>525.21955893999996</v>
      </c>
      <c r="P84" s="42"/>
      <c r="R84" s="164">
        <v>2011</v>
      </c>
      <c r="S84" s="165">
        <v>666.9889122999997</v>
      </c>
      <c r="T84" s="166">
        <v>7.2646134116839178E-2</v>
      </c>
    </row>
    <row r="85" spans="2:20" x14ac:dyDescent="0.25">
      <c r="B85" s="43"/>
      <c r="C85" s="183" t="s">
        <v>74</v>
      </c>
      <c r="D85" s="184"/>
      <c r="E85" s="107">
        <f>+('3. Amazonas'!D35+'4. Loreto'!D35+'5. San Martín'!D35+'6. Ucayali'!D35)/1000</f>
        <v>133.00409476999999</v>
      </c>
      <c r="F85" s="107">
        <f>+('3. Amazonas'!E35+'4. Loreto'!E35+'5. San Martín'!E35+'6. Ucayali'!E35)/1000</f>
        <v>136.58089670999999</v>
      </c>
      <c r="G85" s="107">
        <f>+('3. Amazonas'!F35+'4. Loreto'!F35+'5. San Martín'!F35+'6. Ucayali'!F35)/1000</f>
        <v>131.71326030999998</v>
      </c>
      <c r="H85" s="107">
        <f>+('3. Amazonas'!G35+'4. Loreto'!G35+'5. San Martín'!G35+'6. Ucayali'!G35)/1000</f>
        <v>156.62498447999999</v>
      </c>
      <c r="I85" s="107">
        <f>+('3. Amazonas'!H35+'4. Loreto'!H35+'5. San Martín'!H35+'6. Ucayali'!H35)/1000</f>
        <v>173.68115894999994</v>
      </c>
      <c r="J85" s="107">
        <f>+('3. Amazonas'!I35+'4. Loreto'!I35+'5. San Martín'!I35+'6. Ucayali'!I35)/1000</f>
        <v>233.21293356999993</v>
      </c>
      <c r="K85" s="107">
        <f>+('3. Amazonas'!J35+'4. Loreto'!J35+'5. San Martín'!J35+'6. Ucayali'!J35)/1000</f>
        <v>259.62552227999998</v>
      </c>
      <c r="L85" s="107">
        <f>+('3. Amazonas'!K35+'4. Loreto'!K35+'5. San Martín'!K35+'6. Ucayali'!K35)/1000</f>
        <v>264.22771942999992</v>
      </c>
      <c r="M85" s="107">
        <f>+('3. Amazonas'!L35+'4. Loreto'!L35+'5. San Martín'!L35+'6. Ucayali'!L35)/1000</f>
        <v>273.32340040999992</v>
      </c>
      <c r="N85" s="107">
        <f>+('3. Amazonas'!M35+'4. Loreto'!M35+'5. San Martín'!M35+'6. Ucayali'!M35)/1000</f>
        <v>306.31857291</v>
      </c>
      <c r="O85" s="107">
        <f>+('3. Amazonas'!N35+'4. Loreto'!N35+'5. San Martín'!N35+'6. Ucayali'!N35)/1000</f>
        <v>260.19200192999995</v>
      </c>
      <c r="P85" s="42"/>
      <c r="R85" s="164">
        <v>2012</v>
      </c>
      <c r="S85" s="165">
        <v>825.17464616999996</v>
      </c>
      <c r="T85" s="166">
        <v>0.1935319090030676</v>
      </c>
    </row>
    <row r="86" spans="2:20" x14ac:dyDescent="0.25">
      <c r="B86" s="43"/>
      <c r="C86" s="183" t="s">
        <v>75</v>
      </c>
      <c r="D86" s="184"/>
      <c r="E86" s="107">
        <f>+('3. Amazonas'!D36+'4. Loreto'!D36+'5. San Martín'!D36+'6. Ucayali'!D36)/1000</f>
        <v>22.741103469999999</v>
      </c>
      <c r="F86" s="107">
        <f>+('3. Amazonas'!E36+'4. Loreto'!E36+'5. San Martín'!E36+'6. Ucayali'!E36)/1000</f>
        <v>27.589427869999998</v>
      </c>
      <c r="G86" s="107">
        <f>+('3. Amazonas'!F36+'4. Loreto'!F36+'5. San Martín'!F36+'6. Ucayali'!F36)/1000</f>
        <v>34.243055609999999</v>
      </c>
      <c r="H86" s="107">
        <f>+('3. Amazonas'!G36+'4. Loreto'!G36+'5. San Martín'!G36+'6. Ucayali'!G36)/1000</f>
        <v>40.073959840000001</v>
      </c>
      <c r="I86" s="107">
        <f>+('3. Amazonas'!H36+'4. Loreto'!H36+'5. San Martín'!H36+'6. Ucayali'!H36)/1000</f>
        <v>49.879703020000001</v>
      </c>
      <c r="J86" s="107">
        <f>+('3. Amazonas'!I36+'4. Loreto'!I36+'5. San Martín'!I36+'6. Ucayali'!I36)/1000</f>
        <v>57.980538299999999</v>
      </c>
      <c r="K86" s="107">
        <f>+('3. Amazonas'!J36+'4. Loreto'!J36+'5. San Martín'!J36+'6. Ucayali'!J36)/1000</f>
        <v>68.58601191999999</v>
      </c>
      <c r="L86" s="107">
        <f>+('3. Amazonas'!K36+'4. Loreto'!K36+'5. San Martín'!K36+'6. Ucayali'!K36)/1000</f>
        <v>79.535528119999995</v>
      </c>
      <c r="M86" s="107">
        <f>+('3. Amazonas'!L36+'4. Loreto'!L36+'5. San Martín'!L36+'6. Ucayali'!L36)/1000</f>
        <v>71.554628799999989</v>
      </c>
      <c r="N86" s="107">
        <f>+('3. Amazonas'!M36+'4. Loreto'!M36+'5. San Martín'!M36+'6. Ucayali'!M36)/1000</f>
        <v>76.311550829999987</v>
      </c>
      <c r="O86" s="107">
        <f>+('3. Amazonas'!N36+'4. Loreto'!N36+'5. San Martín'!N36+'6. Ucayali'!N36)/1000</f>
        <v>77.41504381</v>
      </c>
      <c r="P86" s="42"/>
      <c r="R86" s="164">
        <v>2013</v>
      </c>
      <c r="S86" s="165">
        <v>929.39075987999991</v>
      </c>
      <c r="T86" s="166">
        <v>9.5546929672275516E-2</v>
      </c>
    </row>
    <row r="87" spans="2:20" x14ac:dyDescent="0.25">
      <c r="B87" s="43"/>
      <c r="C87" s="185" t="s">
        <v>46</v>
      </c>
      <c r="D87" s="186"/>
      <c r="E87" s="107">
        <f>+('3. Amazonas'!D37+'4. Loreto'!D37+'5. San Martín'!D37+'6. Ucayali'!D37)/1000</f>
        <v>72.761850269999996</v>
      </c>
      <c r="F87" s="107">
        <f>+('3. Amazonas'!E37+'4. Loreto'!E37+'5. San Martín'!E37+'6. Ucayali'!E37)/1000</f>
        <v>86.521530929999997</v>
      </c>
      <c r="G87" s="107">
        <f>+('3. Amazonas'!F37+'4. Loreto'!F37+'5. San Martín'!F37+'6. Ucayali'!F37)/1000</f>
        <v>91.211179910000013</v>
      </c>
      <c r="H87" s="107">
        <f>+('3. Amazonas'!G37+'4. Loreto'!G37+'5. San Martín'!G37+'6. Ucayali'!G37)/1000</f>
        <v>91.656941230000001</v>
      </c>
      <c r="I87" s="107">
        <f>+('3. Amazonas'!H37+'4. Loreto'!H37+'5. San Martín'!H37+'6. Ucayali'!H37)/1000</f>
        <v>111.75506360999998</v>
      </c>
      <c r="J87" s="107">
        <f>+('3. Amazonas'!I37+'4. Loreto'!I37+'5. San Martín'!I37+'6. Ucayali'!I37)/1000</f>
        <v>141.76788292999998</v>
      </c>
      <c r="K87" s="107">
        <f>+('3. Amazonas'!J37+'4. Loreto'!J37+'5. San Martín'!J37+'6. Ucayali'!J37)/1000</f>
        <v>145.8778542</v>
      </c>
      <c r="L87" s="107">
        <f>+('3. Amazonas'!K37+'4. Loreto'!K37+'5. San Martín'!K37+'6. Ucayali'!K37)/1000</f>
        <v>154.74820966999997</v>
      </c>
      <c r="M87" s="107">
        <f>+('3. Amazonas'!L37+'4. Loreto'!L37+'5. San Martín'!L37+'6. Ucayali'!L37)/1000</f>
        <v>139.45658232</v>
      </c>
      <c r="N87" s="107">
        <f>+('3. Amazonas'!M37+'4. Loreto'!M37+'5. San Martín'!M37+'6. Ucayali'!M37)/1000</f>
        <v>134.27072715</v>
      </c>
      <c r="O87" s="107">
        <f>+('3. Amazonas'!N37+'4. Loreto'!N37+'5. San Martín'!N37+'6. Ucayali'!N37)/1000</f>
        <v>130.89575026999998</v>
      </c>
      <c r="P87" s="42"/>
      <c r="R87" s="164">
        <v>2014</v>
      </c>
      <c r="S87" s="165">
        <v>986.65195127999982</v>
      </c>
      <c r="T87" s="166">
        <v>2.8245353371683324E-2</v>
      </c>
    </row>
    <row r="88" spans="2:20" x14ac:dyDescent="0.25">
      <c r="B88" s="43"/>
      <c r="C88" s="185" t="s">
        <v>47</v>
      </c>
      <c r="D88" s="186"/>
      <c r="E88" s="107">
        <f>+('3. Amazonas'!D38+'4. Loreto'!D38+'5. San Martín'!D38+'6. Ucayali'!D38)/1000</f>
        <v>97.617184800000004</v>
      </c>
      <c r="F88" s="107">
        <f>+('3. Amazonas'!E38+'4. Loreto'!E38+'5. San Martín'!E38+'6. Ucayali'!E38)/1000</f>
        <v>110.48227503000001</v>
      </c>
      <c r="G88" s="107">
        <f>+('3. Amazonas'!F38+'4. Loreto'!F38+'5. San Martín'!F38+'6. Ucayali'!F38)/1000</f>
        <v>105.42173995</v>
      </c>
      <c r="H88" s="107">
        <f>+('3. Amazonas'!G38+'4. Loreto'!G38+'5. San Martín'!G38+'6. Ucayali'!G38)/1000</f>
        <v>137.42578496000002</v>
      </c>
      <c r="I88" s="107">
        <f>+('3. Amazonas'!H38+'4. Loreto'!H38+'5. San Martín'!H38+'6. Ucayali'!H38)/1000</f>
        <v>151.32597700999997</v>
      </c>
      <c r="J88" s="107">
        <f>+('3. Amazonas'!I38+'4. Loreto'!I38+'5. San Martín'!I38+'6. Ucayali'!I38)/1000</f>
        <v>162.15805599999999</v>
      </c>
      <c r="K88" s="107">
        <f>+('3. Amazonas'!J38+'4. Loreto'!J38+'5. San Martín'!J38+'6. Ucayali'!J38)/1000</f>
        <v>193.62679595000003</v>
      </c>
      <c r="L88" s="107">
        <f>+('3. Amazonas'!K38+'4. Loreto'!K38+'5. San Martín'!K38+'6. Ucayali'!K38)/1000</f>
        <v>220.51576101000001</v>
      </c>
      <c r="M88" s="107">
        <f>+('3. Amazonas'!L38+'4. Loreto'!L38+'5. San Martín'!L38+'6. Ucayali'!L38)/1000</f>
        <v>238.65725481999999</v>
      </c>
      <c r="N88" s="107">
        <f>+('3. Amazonas'!M38+'4. Loreto'!M38+'5. San Martín'!M38+'6. Ucayali'!M38)/1000</f>
        <v>264.33362093</v>
      </c>
      <c r="O88" s="107">
        <f>+('3. Amazonas'!N38+'4. Loreto'!N38+'5. San Martín'!N38+'6. Ucayali'!N38)/1000</f>
        <v>290.8115020699999</v>
      </c>
      <c r="P88" s="42"/>
      <c r="R88" s="164">
        <v>2015</v>
      </c>
      <c r="S88" s="165">
        <v>990.76563298999997</v>
      </c>
      <c r="T88" s="166">
        <v>-3.0249890558381232E-2</v>
      </c>
    </row>
    <row r="89" spans="2:20" x14ac:dyDescent="0.25">
      <c r="B89" s="43"/>
      <c r="C89" s="177" t="s">
        <v>56</v>
      </c>
      <c r="D89" s="178"/>
      <c r="E89" s="141">
        <f>+('3. Amazonas'!D39+'4. Loreto'!D39+'5. San Martín'!D39+'6. Ucayali'!D39)/1000</f>
        <v>89.853049079999991</v>
      </c>
      <c r="F89" s="141">
        <f>+('3. Amazonas'!E39+'4. Loreto'!E39+'5. San Martín'!E39+'6. Ucayali'!E39)/1000</f>
        <v>110.87193090999999</v>
      </c>
      <c r="G89" s="141">
        <f>+('3. Amazonas'!F39+'4. Loreto'!F39+'5. San Martín'!F39+'6. Ucayali'!F39)/1000</f>
        <v>54.568199180000001</v>
      </c>
      <c r="H89" s="141">
        <f>+('3. Amazonas'!G39+'4. Loreto'!G39+'5. San Martín'!G39+'6. Ucayali'!G39)/1000</f>
        <v>115.68315334</v>
      </c>
      <c r="I89" s="141">
        <f>+('3. Amazonas'!H39+'4. Loreto'!H39+'5. San Martín'!H39+'6. Ucayali'!H39)/1000</f>
        <v>126.88076947</v>
      </c>
      <c r="J89" s="141">
        <f>+('3. Amazonas'!I39+'4. Loreto'!I39+'5. San Martín'!I39+'6. Ucayali'!I39)/1000</f>
        <v>94.610630270000016</v>
      </c>
      <c r="K89" s="141">
        <f>+('3. Amazonas'!J39+'4. Loreto'!J39+'5. San Martín'!J39+'6. Ucayali'!J39)/1000</f>
        <v>45.465749360000004</v>
      </c>
      <c r="L89" s="141">
        <f>+('3. Amazonas'!K39+'4. Loreto'!K39+'5. San Martín'!K39+'6. Ucayali'!K39)/1000</f>
        <v>28.68866779</v>
      </c>
      <c r="M89" s="141">
        <f>+('3. Amazonas'!L39+'4. Loreto'!L39+'5. San Martín'!L39+'6. Ucayali'!L39)/1000</f>
        <v>21.00872</v>
      </c>
      <c r="N89" s="141">
        <f>+('3. Amazonas'!M39+'4. Loreto'!M39+'5. San Martín'!M39+'6. Ucayali'!M39)/1000</f>
        <v>36.248517650000004</v>
      </c>
      <c r="O89" s="141">
        <f>+('3. Amazonas'!N39+'4. Loreto'!N39+'5. San Martín'!N39+'6. Ucayali'!N39)/1000</f>
        <v>2.6162197500000004</v>
      </c>
      <c r="P89" s="42"/>
      <c r="R89" s="164">
        <v>2016</v>
      </c>
      <c r="S89" s="165">
        <v>1083.84355411</v>
      </c>
      <c r="T89" s="166">
        <v>5.6012290544261045E-2</v>
      </c>
    </row>
    <row r="90" spans="2:20" x14ac:dyDescent="0.25">
      <c r="B90" s="43"/>
      <c r="C90" s="179" t="s">
        <v>76</v>
      </c>
      <c r="D90" s="180"/>
      <c r="E90" s="127">
        <f>+E83+E89</f>
        <v>517.43389577000005</v>
      </c>
      <c r="F90" s="127">
        <f t="shared" ref="F90:O90" si="13">+F83+F89</f>
        <v>597.28886752999995</v>
      </c>
      <c r="G90" s="127">
        <f t="shared" si="13"/>
        <v>560.60805025000002</v>
      </c>
      <c r="H90" s="127">
        <f t="shared" si="13"/>
        <v>717.2314775399999</v>
      </c>
      <c r="I90" s="127">
        <f t="shared" si="13"/>
        <v>793.86968176999972</v>
      </c>
      <c r="J90" s="127">
        <f t="shared" si="13"/>
        <v>919.78527643999996</v>
      </c>
      <c r="K90" s="127">
        <f t="shared" si="13"/>
        <v>974.85650923999992</v>
      </c>
      <c r="L90" s="127">
        <f t="shared" si="13"/>
        <v>1015.3406190699998</v>
      </c>
      <c r="M90" s="127">
        <f t="shared" si="13"/>
        <v>1011.77435299</v>
      </c>
      <c r="N90" s="127">
        <f t="shared" si="13"/>
        <v>1120.09207176</v>
      </c>
      <c r="O90" s="127">
        <f t="shared" si="13"/>
        <v>1057.9512882399999</v>
      </c>
      <c r="P90" s="42"/>
      <c r="R90" s="164">
        <v>2017</v>
      </c>
      <c r="S90" s="165">
        <v>1055.3350684899999</v>
      </c>
      <c r="T90" s="166">
        <v>-5.2850222091338717E-2</v>
      </c>
    </row>
    <row r="91" spans="2:20" x14ac:dyDescent="0.25">
      <c r="B91" s="77"/>
      <c r="C91" s="157" t="s">
        <v>77</v>
      </c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6"/>
      <c r="P91" s="42"/>
    </row>
    <row r="92" spans="2:20" x14ac:dyDescent="0.25">
      <c r="B92" s="78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56"/>
      <c r="P92" s="42"/>
    </row>
    <row r="93" spans="2:20" x14ac:dyDescent="0.25">
      <c r="B93" s="78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56"/>
      <c r="P93" s="42"/>
    </row>
    <row r="94" spans="2:20" x14ac:dyDescent="0.25">
      <c r="B94" s="78"/>
      <c r="C94" s="175" t="s">
        <v>99</v>
      </c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42"/>
    </row>
    <row r="95" spans="2:20" x14ac:dyDescent="0.25">
      <c r="B95" s="78"/>
      <c r="C95" s="176" t="s">
        <v>81</v>
      </c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42"/>
    </row>
    <row r="96" spans="2:20" x14ac:dyDescent="0.25">
      <c r="B96" s="78"/>
      <c r="C96" s="187" t="s">
        <v>44</v>
      </c>
      <c r="D96" s="188"/>
      <c r="E96" s="134">
        <v>2007</v>
      </c>
      <c r="F96" s="134">
        <v>2008</v>
      </c>
      <c r="G96" s="134">
        <v>2009</v>
      </c>
      <c r="H96" s="134">
        <v>2010</v>
      </c>
      <c r="I96" s="134">
        <v>2011</v>
      </c>
      <c r="J96" s="134">
        <v>2012</v>
      </c>
      <c r="K96" s="134">
        <v>2013</v>
      </c>
      <c r="L96" s="134">
        <v>2014</v>
      </c>
      <c r="M96" s="134">
        <v>2015</v>
      </c>
      <c r="N96" s="134">
        <v>2016</v>
      </c>
      <c r="O96" s="134">
        <v>2017</v>
      </c>
      <c r="P96" s="42"/>
    </row>
    <row r="97" spans="2:16" x14ac:dyDescent="0.25">
      <c r="B97" s="78"/>
      <c r="C97" s="189" t="s">
        <v>42</v>
      </c>
      <c r="D97" s="190"/>
      <c r="E97" s="137">
        <v>7.1381623854118503E-2</v>
      </c>
      <c r="F97" s="137">
        <v>0.13760225787816127</v>
      </c>
      <c r="G97" s="137">
        <v>4.034175821745678E-2</v>
      </c>
      <c r="H97" s="137">
        <v>0.18873705880683356</v>
      </c>
      <c r="I97" s="137">
        <v>0.10878691780420024</v>
      </c>
      <c r="J97" s="137">
        <v>0.23716396322769917</v>
      </c>
      <c r="K97" s="137">
        <v>0.12629582621535085</v>
      </c>
      <c r="L97" s="137">
        <v>6.1611535074217016E-2</v>
      </c>
      <c r="M97" s="137">
        <v>4.1693341858426436E-3</v>
      </c>
      <c r="N97" s="137">
        <v>9.3945447864499654E-2</v>
      </c>
      <c r="O97" s="137">
        <v>-2.6303137119646269E-2</v>
      </c>
      <c r="P97" s="42"/>
    </row>
    <row r="98" spans="2:16" x14ac:dyDescent="0.25">
      <c r="B98" s="78"/>
      <c r="C98" s="185" t="s">
        <v>45</v>
      </c>
      <c r="D98" s="186"/>
      <c r="E98" s="108">
        <v>8.1615136118454501E-2</v>
      </c>
      <c r="F98" s="108">
        <v>0.114055542503676</v>
      </c>
      <c r="G98" s="108">
        <v>4.0891895070973794E-2</v>
      </c>
      <c r="H98" s="108">
        <v>0.2515969944750529</v>
      </c>
      <c r="I98" s="108">
        <v>9.0692601790799188E-2</v>
      </c>
      <c r="J98" s="108">
        <v>0.24510712779712041</v>
      </c>
      <c r="K98" s="108">
        <v>0.11727858810849656</v>
      </c>
      <c r="L98" s="108">
        <v>6.763854356183252E-2</v>
      </c>
      <c r="M98" s="108">
        <v>-6.4720091080652242E-3</v>
      </c>
      <c r="N98" s="108">
        <v>0.15061473032195605</v>
      </c>
      <c r="O98" s="108">
        <v>-8.8774312529130261E-2</v>
      </c>
      <c r="P98" s="42"/>
    </row>
    <row r="99" spans="2:16" x14ac:dyDescent="0.25">
      <c r="B99" s="78"/>
      <c r="C99" s="183" t="s">
        <v>74</v>
      </c>
      <c r="D99" s="184"/>
      <c r="E99" s="108">
        <v>0.11869701428437751</v>
      </c>
      <c r="F99" s="108">
        <v>2.6892419712229554E-2</v>
      </c>
      <c r="G99" s="108">
        <v>-3.5639218347902513E-2</v>
      </c>
      <c r="H99" s="108">
        <v>0.18913603771835774</v>
      </c>
      <c r="I99" s="108">
        <v>0.10889817181228767</v>
      </c>
      <c r="J99" s="108">
        <v>0.34276472462472607</v>
      </c>
      <c r="K99" s="108">
        <v>0.11325524835041878</v>
      </c>
      <c r="L99" s="108">
        <v>1.7726289424799146E-2</v>
      </c>
      <c r="M99" s="108">
        <v>3.4423644118873886E-2</v>
      </c>
      <c r="N99" s="108">
        <v>0.12071843263513315</v>
      </c>
      <c r="O99" s="108">
        <v>-0.15058365720955669</v>
      </c>
      <c r="P99" s="42"/>
    </row>
    <row r="100" spans="2:16" x14ac:dyDescent="0.25">
      <c r="B100" s="78"/>
      <c r="C100" s="183" t="s">
        <v>75</v>
      </c>
      <c r="D100" s="184"/>
      <c r="E100" s="108">
        <v>0.13408633677065929</v>
      </c>
      <c r="F100" s="108">
        <v>0.21319653227891489</v>
      </c>
      <c r="G100" s="108">
        <v>0.24116584698137133</v>
      </c>
      <c r="H100" s="108">
        <v>0.17027990423545036</v>
      </c>
      <c r="I100" s="108">
        <v>0.24469114654879576</v>
      </c>
      <c r="J100" s="108">
        <v>0.16240744811074448</v>
      </c>
      <c r="K100" s="108">
        <v>0.18291436973430075</v>
      </c>
      <c r="L100" s="108">
        <v>0.15964649195191183</v>
      </c>
      <c r="M100" s="108">
        <v>-0.10034382757801952</v>
      </c>
      <c r="N100" s="108">
        <v>6.6479585035594591E-2</v>
      </c>
      <c r="O100" s="108">
        <v>1.4460366327219365E-2</v>
      </c>
      <c r="P100" s="42"/>
    </row>
    <row r="101" spans="2:16" x14ac:dyDescent="0.25">
      <c r="B101" s="78"/>
      <c r="C101" s="185" t="s">
        <v>46</v>
      </c>
      <c r="D101" s="186"/>
      <c r="E101" s="108">
        <v>-1.1029012281100758E-2</v>
      </c>
      <c r="F101" s="108">
        <v>0.18910570043149622</v>
      </c>
      <c r="G101" s="108">
        <v>5.4202103564188642E-2</v>
      </c>
      <c r="H101" s="108">
        <v>4.8871346740588795E-3</v>
      </c>
      <c r="I101" s="108">
        <v>0.21927550832802289</v>
      </c>
      <c r="J101" s="108">
        <v>0.26855892118443947</v>
      </c>
      <c r="K101" s="108">
        <v>2.8990848879568709E-2</v>
      </c>
      <c r="L101" s="108">
        <v>6.0806731211158427E-2</v>
      </c>
      <c r="M101" s="108">
        <v>-9.8816182640234174E-2</v>
      </c>
      <c r="N101" s="108">
        <v>-3.7186162773589437E-2</v>
      </c>
      <c r="O101" s="108">
        <v>-2.5135611846576755E-2</v>
      </c>
      <c r="P101" s="42"/>
    </row>
    <row r="102" spans="2:16" x14ac:dyDescent="0.25">
      <c r="B102" s="78"/>
      <c r="C102" s="185" t="s">
        <v>47</v>
      </c>
      <c r="D102" s="186"/>
      <c r="E102" s="108">
        <v>0.10780809971446881</v>
      </c>
      <c r="F102" s="108">
        <v>0.13179124409660292</v>
      </c>
      <c r="G102" s="108">
        <v>-4.5804044844531711E-2</v>
      </c>
      <c r="H102" s="108">
        <v>0.30358107374417331</v>
      </c>
      <c r="I102" s="108">
        <v>0.10114689942681299</v>
      </c>
      <c r="J102" s="108">
        <v>7.1581094033076775E-2</v>
      </c>
      <c r="K102" s="108">
        <v>0.19406214360389251</v>
      </c>
      <c r="L102" s="108">
        <v>0.1388700614916103</v>
      </c>
      <c r="M102" s="108">
        <v>8.2268467917707255E-2</v>
      </c>
      <c r="N102" s="108">
        <v>0.10758678226381857</v>
      </c>
      <c r="O102" s="108">
        <v>0.10016841991890124</v>
      </c>
      <c r="P102" s="42"/>
    </row>
    <row r="103" spans="2:16" x14ac:dyDescent="0.25">
      <c r="B103" s="78"/>
      <c r="C103" s="177" t="s">
        <v>56</v>
      </c>
      <c r="D103" s="178"/>
      <c r="E103" s="137">
        <v>-0.27548782318468423</v>
      </c>
      <c r="F103" s="137">
        <v>0.23392508151043367</v>
      </c>
      <c r="G103" s="137">
        <v>-0.50782674449590326</v>
      </c>
      <c r="H103" s="137">
        <v>1.1199738140231585</v>
      </c>
      <c r="I103" s="137">
        <v>9.6795564494075448E-2</v>
      </c>
      <c r="J103" s="137">
        <v>-0.25433435921611458</v>
      </c>
      <c r="K103" s="137">
        <v>-0.51944354212365185</v>
      </c>
      <c r="L103" s="137">
        <v>-0.36900484004251743</v>
      </c>
      <c r="M103" s="137">
        <v>-0.26769970101842799</v>
      </c>
      <c r="N103" s="137">
        <v>0.7254034348594296</v>
      </c>
      <c r="O103" s="137">
        <v>-0.92782546929888043</v>
      </c>
      <c r="P103" s="42"/>
    </row>
    <row r="104" spans="2:16" x14ac:dyDescent="0.25">
      <c r="B104" s="78"/>
      <c r="C104" s="179" t="s">
        <v>76</v>
      </c>
      <c r="D104" s="180"/>
      <c r="E104" s="127">
        <v>-1.0853774640249836E-2</v>
      </c>
      <c r="F104" s="140">
        <v>0.15432883777582207</v>
      </c>
      <c r="G104" s="140">
        <v>-6.141218976956353E-2</v>
      </c>
      <c r="H104" s="140">
        <v>0.27938133820974298</v>
      </c>
      <c r="I104" s="140">
        <v>0.10685281757691079</v>
      </c>
      <c r="J104" s="140">
        <v>0.15860990482626924</v>
      </c>
      <c r="K104" s="140">
        <v>5.987400995714065E-2</v>
      </c>
      <c r="L104" s="140">
        <v>4.1528275644957535E-2</v>
      </c>
      <c r="M104" s="140">
        <v>-3.512383936009833E-3</v>
      </c>
      <c r="N104" s="140">
        <v>0.10705718962918853</v>
      </c>
      <c r="O104" s="140">
        <v>-5.5478281729428036E-2</v>
      </c>
      <c r="P104" s="42"/>
    </row>
    <row r="105" spans="2:16" x14ac:dyDescent="0.25">
      <c r="B105" s="78"/>
      <c r="C105" s="157" t="s">
        <v>100</v>
      </c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6"/>
      <c r="P105" s="42"/>
    </row>
    <row r="106" spans="2:16" x14ac:dyDescent="0.25">
      <c r="B106" s="78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56"/>
      <c r="P106" s="42"/>
    </row>
    <row r="107" spans="2:16" x14ac:dyDescent="0.25">
      <c r="B107" s="78"/>
      <c r="C107" s="175" t="s">
        <v>80</v>
      </c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42"/>
    </row>
    <row r="108" spans="2:16" x14ac:dyDescent="0.25">
      <c r="B108" s="78"/>
      <c r="C108" s="176" t="s">
        <v>83</v>
      </c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42"/>
    </row>
    <row r="109" spans="2:16" x14ac:dyDescent="0.25">
      <c r="B109" s="78"/>
      <c r="C109" s="187" t="s">
        <v>44</v>
      </c>
      <c r="D109" s="188"/>
      <c r="E109" s="134">
        <v>2007</v>
      </c>
      <c r="F109" s="134">
        <v>2008</v>
      </c>
      <c r="G109" s="134">
        <v>2009</v>
      </c>
      <c r="H109" s="134">
        <v>2010</v>
      </c>
      <c r="I109" s="134">
        <v>2011</v>
      </c>
      <c r="J109" s="134">
        <v>2012</v>
      </c>
      <c r="K109" s="134">
        <v>2013</v>
      </c>
      <c r="L109" s="134">
        <v>2014</v>
      </c>
      <c r="M109" s="134">
        <v>2015</v>
      </c>
      <c r="N109" s="134">
        <v>2016</v>
      </c>
      <c r="O109" s="134">
        <v>2017</v>
      </c>
      <c r="P109" s="42"/>
    </row>
    <row r="110" spans="2:16" x14ac:dyDescent="0.25">
      <c r="B110" s="78"/>
      <c r="C110" s="189" t="s">
        <v>42</v>
      </c>
      <c r="D110" s="190"/>
      <c r="E110" s="137">
        <v>5.2676025397731863E-2</v>
      </c>
      <c r="F110" s="137">
        <v>7.5354108115729401E-2</v>
      </c>
      <c r="G110" s="137">
        <v>1.0657834781709452E-2</v>
      </c>
      <c r="H110" s="137">
        <v>0.17085258366592226</v>
      </c>
      <c r="I110" s="137">
        <v>7.2646134116839178E-2</v>
      </c>
      <c r="J110" s="137">
        <v>0.1935319090030676</v>
      </c>
      <c r="K110" s="137">
        <v>9.5546929672275516E-2</v>
      </c>
      <c r="L110" s="137">
        <v>2.8245353371683324E-2</v>
      </c>
      <c r="M110" s="137">
        <v>-3.0249890558381232E-2</v>
      </c>
      <c r="N110" s="137">
        <v>5.6012290544261045E-2</v>
      </c>
      <c r="O110" s="137">
        <v>-5.2850222091338717E-2</v>
      </c>
      <c r="P110" s="42"/>
    </row>
    <row r="111" spans="2:16" x14ac:dyDescent="0.25">
      <c r="B111" s="78"/>
      <c r="C111" s="185" t="s">
        <v>45</v>
      </c>
      <c r="D111" s="186"/>
      <c r="E111" s="108">
        <v>6.2730867460009998E-2</v>
      </c>
      <c r="F111" s="108">
        <v>5.3095839080809393E-2</v>
      </c>
      <c r="G111" s="108">
        <v>1.1192274658622381E-2</v>
      </c>
      <c r="H111" s="108">
        <v>0.23276679551028279</v>
      </c>
      <c r="I111" s="108">
        <v>5.5141600279355441E-2</v>
      </c>
      <c r="J111" s="108">
        <v>0.20119493561381119</v>
      </c>
      <c r="K111" s="108">
        <v>8.6775870335863425E-2</v>
      </c>
      <c r="L111" s="108">
        <v>3.4082934508825824E-2</v>
      </c>
      <c r="M111" s="108">
        <v>-4.0526487814002476E-2</v>
      </c>
      <c r="N111" s="108">
        <v>0.11071653460708841</v>
      </c>
      <c r="O111" s="108">
        <v>-0.11361816966359706</v>
      </c>
      <c r="P111" s="42"/>
    </row>
    <row r="112" spans="2:16" x14ac:dyDescent="0.25">
      <c r="B112" s="78"/>
      <c r="C112" s="183" t="s">
        <v>74</v>
      </c>
      <c r="D112" s="184"/>
      <c r="E112" s="108">
        <v>9.9165321115808114E-2</v>
      </c>
      <c r="F112" s="108">
        <v>-2.9297828407864435E-2</v>
      </c>
      <c r="G112" s="108">
        <v>-6.3155187384891676E-2</v>
      </c>
      <c r="H112" s="108">
        <v>0.17124555996452862</v>
      </c>
      <c r="I112" s="108">
        <v>7.2753761813165729E-2</v>
      </c>
      <c r="J112" s="108">
        <v>0.29540836361102785</v>
      </c>
      <c r="K112" s="108">
        <v>8.2862371398553458E-2</v>
      </c>
      <c r="L112" s="108">
        <v>-1.4260590120570016E-2</v>
      </c>
      <c r="M112" s="108">
        <v>-1.032586892734888E-3</v>
      </c>
      <c r="N112" s="108">
        <v>8.1856907410243096E-2</v>
      </c>
      <c r="O112" s="108">
        <v>-0.17374233080505008</v>
      </c>
      <c r="P112" s="42"/>
    </row>
    <row r="113" spans="2:16" x14ac:dyDescent="0.25">
      <c r="B113" s="78"/>
      <c r="C113" s="183" t="s">
        <v>75</v>
      </c>
      <c r="D113" s="184"/>
      <c r="E113" s="108">
        <v>0.11428595644101214</v>
      </c>
      <c r="F113" s="108">
        <v>0.14681195989469842</v>
      </c>
      <c r="G113" s="108">
        <v>0.20575183838097977</v>
      </c>
      <c r="H113" s="108">
        <v>0.15267311583750565</v>
      </c>
      <c r="I113" s="108">
        <v>0.20412057995690436</v>
      </c>
      <c r="J113" s="108">
        <v>0.12141189189137158</v>
      </c>
      <c r="K113" s="108">
        <v>0.15061973565357167</v>
      </c>
      <c r="L113" s="108">
        <v>0.12319909638130078</v>
      </c>
      <c r="M113" s="108">
        <v>-0.13118072623339072</v>
      </c>
      <c r="N113" s="108">
        <v>2.949882154601613E-2</v>
      </c>
      <c r="O113" s="108">
        <v>-1.319810374901853E-2</v>
      </c>
      <c r="P113" s="42"/>
    </row>
    <row r="114" spans="2:16" x14ac:dyDescent="0.25">
      <c r="B114" s="78"/>
      <c r="C114" s="185" t="s">
        <v>46</v>
      </c>
      <c r="D114" s="186"/>
      <c r="E114" s="108">
        <v>-2.8295776774164949E-2</v>
      </c>
      <c r="F114" s="108">
        <v>0.12403934774872161</v>
      </c>
      <c r="G114" s="108">
        <v>2.4122704865802147E-2</v>
      </c>
      <c r="H114" s="108">
        <v>-1.0231329789006316E-2</v>
      </c>
      <c r="I114" s="108">
        <v>0.1795333615780903</v>
      </c>
      <c r="J114" s="108">
        <v>0.22381963578539299</v>
      </c>
      <c r="K114" s="108">
        <v>8.9846638154522651E-4</v>
      </c>
      <c r="L114" s="108">
        <v>2.7465844290230024E-2</v>
      </c>
      <c r="M114" s="108">
        <v>-0.12970544333520684</v>
      </c>
      <c r="N114" s="108">
        <v>-7.0572259702744167E-2</v>
      </c>
      <c r="O114" s="108">
        <v>-5.1714528483556843E-2</v>
      </c>
      <c r="P114" s="42"/>
    </row>
    <row r="115" spans="2:16" x14ac:dyDescent="0.25">
      <c r="B115" s="78"/>
      <c r="C115" s="185" t="s">
        <v>47</v>
      </c>
      <c r="D115" s="186"/>
      <c r="E115" s="108">
        <v>8.8466519628890516E-2</v>
      </c>
      <c r="F115" s="108">
        <v>6.986106562302985E-2</v>
      </c>
      <c r="G115" s="108">
        <v>-7.3029982332676213E-2</v>
      </c>
      <c r="H115" s="108">
        <v>0.2839687775388704</v>
      </c>
      <c r="I115" s="108">
        <v>6.5255141270968542E-2</v>
      </c>
      <c r="J115" s="108">
        <v>3.3788783724458371E-2</v>
      </c>
      <c r="K115" s="108">
        <v>0.16146316519601323</v>
      </c>
      <c r="L115" s="108">
        <v>0.10307566386889744</v>
      </c>
      <c r="M115" s="108">
        <v>4.5172292638615774E-2</v>
      </c>
      <c r="N115" s="108">
        <v>6.9180604204897467E-2</v>
      </c>
      <c r="O115" s="108">
        <v>7.0173186658764486E-2</v>
      </c>
      <c r="P115" s="42"/>
    </row>
    <row r="116" spans="2:16" x14ac:dyDescent="0.25">
      <c r="B116" s="78"/>
      <c r="C116" s="177" t="s">
        <v>56</v>
      </c>
      <c r="D116" s="178"/>
      <c r="E116" s="137">
        <v>-0.28813731572266266</v>
      </c>
      <c r="F116" s="137">
        <v>0.16640626925636304</v>
      </c>
      <c r="G116" s="137">
        <v>-0.52186985400112829</v>
      </c>
      <c r="H116" s="137">
        <v>1.088078939798967</v>
      </c>
      <c r="I116" s="137">
        <v>6.1045637606286007E-2</v>
      </c>
      <c r="J116" s="137">
        <v>-0.28063234771170986</v>
      </c>
      <c r="K116" s="137">
        <v>-0.53256316883486843</v>
      </c>
      <c r="L116" s="137">
        <v>-0.38883685812537394</v>
      </c>
      <c r="M116" s="137">
        <v>-0.29280025698326917</v>
      </c>
      <c r="N116" s="137">
        <v>0.6655741261282051</v>
      </c>
      <c r="O116" s="137">
        <v>-0.92979325154442116</v>
      </c>
      <c r="P116" s="42"/>
    </row>
    <row r="117" spans="2:16" x14ac:dyDescent="0.25">
      <c r="B117" s="78"/>
      <c r="C117" s="179" t="s">
        <v>76</v>
      </c>
      <c r="D117" s="180"/>
      <c r="E117" s="140">
        <v>-2.812359866399039E-2</v>
      </c>
      <c r="F117" s="140">
        <v>9.1165430819347026E-2</v>
      </c>
      <c r="G117" s="140">
        <v>-8.8192782278263437E-2</v>
      </c>
      <c r="H117" s="140">
        <v>0.26013312552095513</v>
      </c>
      <c r="I117" s="140">
        <v>7.0775075666848819E-2</v>
      </c>
      <c r="J117" s="140">
        <v>0.11774827961316015</v>
      </c>
      <c r="K117" s="140">
        <v>3.0938489179817674E-2</v>
      </c>
      <c r="L117" s="140">
        <v>8.793305700356191E-3</v>
      </c>
      <c r="M117" s="140">
        <v>-3.7668307687605873E-2</v>
      </c>
      <c r="N117" s="140">
        <v>6.8669375484815776E-2</v>
      </c>
      <c r="O117" s="140">
        <v>-8.1229929155264391E-2</v>
      </c>
      <c r="P117" s="42"/>
    </row>
    <row r="118" spans="2:16" x14ac:dyDescent="0.25">
      <c r="B118" s="78"/>
      <c r="C118" s="174" t="s">
        <v>100</v>
      </c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42"/>
    </row>
    <row r="119" spans="2:16" x14ac:dyDescent="0.25">
      <c r="B119" s="78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42"/>
    </row>
    <row r="120" spans="2:16" x14ac:dyDescent="0.25">
      <c r="B120" s="79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2"/>
    </row>
    <row r="121" spans="2:16" x14ac:dyDescent="0.25">
      <c r="B121" s="75"/>
      <c r="C121" s="75"/>
    </row>
    <row r="122" spans="2:16" x14ac:dyDescent="0.25">
      <c r="B122" s="75"/>
      <c r="C122" s="75"/>
    </row>
    <row r="123" spans="2:16" x14ac:dyDescent="0.25">
      <c r="B123" s="37" t="s">
        <v>48</v>
      </c>
      <c r="C123" s="38"/>
      <c r="D123" s="38"/>
      <c r="E123" s="38"/>
      <c r="F123" s="38"/>
      <c r="G123" s="39"/>
      <c r="H123" s="39"/>
      <c r="I123" s="39"/>
      <c r="J123" s="39"/>
      <c r="K123" s="39"/>
      <c r="L123" s="39"/>
      <c r="M123" s="39"/>
      <c r="N123" s="39"/>
      <c r="O123" s="39"/>
      <c r="P123" s="40"/>
    </row>
    <row r="124" spans="2:16" ht="15" customHeight="1" x14ac:dyDescent="0.25">
      <c r="B124" s="43"/>
      <c r="C124" s="181" t="str">
        <f>+CONCATENATE("En el año ",D149," el número de contribuyentes activos ascendió a ",FIXED(F149,1)," creciendo  ",FIXED(G149*100,1),"% y una participación respecto al total a nivel nacional de  ",FIXED(H149*100,1),"%")</f>
        <v>En el año 2017 el número de contribuyentes activos ascendió a 502.3 creciendo  8.8% y una participación respecto al total a nivel nacional de  5.7%</v>
      </c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42"/>
    </row>
    <row r="125" spans="2:16" x14ac:dyDescent="0.25">
      <c r="B125" s="43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42"/>
    </row>
    <row r="126" spans="2:16" x14ac:dyDescent="0.25">
      <c r="B126" s="43"/>
      <c r="C126" s="7"/>
      <c r="D126" s="11"/>
      <c r="E126" s="11"/>
      <c r="F126" s="1"/>
      <c r="G126" s="1"/>
      <c r="H126" s="1"/>
      <c r="I126" s="1"/>
      <c r="J126" s="1"/>
      <c r="K126" s="7"/>
      <c r="L126" s="7"/>
      <c r="M126" s="7"/>
      <c r="N126" s="7"/>
      <c r="O126" s="44"/>
      <c r="P126" s="42"/>
    </row>
    <row r="127" spans="2:16" x14ac:dyDescent="0.25">
      <c r="B127" s="43"/>
      <c r="C127" s="1"/>
      <c r="D127" s="172" t="s">
        <v>101</v>
      </c>
      <c r="E127" s="172"/>
      <c r="F127" s="172"/>
      <c r="G127" s="172"/>
      <c r="H127" s="172"/>
      <c r="I127" s="1"/>
      <c r="J127" s="1"/>
      <c r="K127" s="1"/>
      <c r="L127" s="1"/>
      <c r="M127" s="1"/>
      <c r="N127" s="1"/>
      <c r="O127" s="1"/>
      <c r="P127" s="42"/>
    </row>
    <row r="128" spans="2:16" ht="15" customHeight="1" x14ac:dyDescent="0.25">
      <c r="B128" s="43"/>
      <c r="C128" s="1"/>
      <c r="D128" s="173" t="s">
        <v>87</v>
      </c>
      <c r="E128" s="173"/>
      <c r="F128" s="173"/>
      <c r="G128" s="173"/>
      <c r="H128" s="173"/>
      <c r="I128" s="1"/>
      <c r="J128" s="182" t="s">
        <v>49</v>
      </c>
      <c r="K128" s="182"/>
      <c r="L128" s="182"/>
      <c r="M128" s="182"/>
      <c r="N128" s="182"/>
      <c r="O128" s="1"/>
      <c r="P128" s="42"/>
    </row>
    <row r="129" spans="2:22" x14ac:dyDescent="0.25">
      <c r="B129" s="43"/>
      <c r="C129" s="1"/>
      <c r="D129" s="48" t="s">
        <v>84</v>
      </c>
      <c r="E129" s="48" t="s">
        <v>85</v>
      </c>
      <c r="F129" s="48" t="s">
        <v>15</v>
      </c>
      <c r="G129" s="48" t="s">
        <v>88</v>
      </c>
      <c r="H129" s="48" t="s">
        <v>89</v>
      </c>
      <c r="I129" s="1"/>
      <c r="J129" s="44"/>
      <c r="K129" s="44"/>
      <c r="L129" s="80" t="s">
        <v>50</v>
      </c>
      <c r="M129" s="44"/>
      <c r="N129" s="44"/>
      <c r="O129" s="1"/>
      <c r="P129" s="42"/>
    </row>
    <row r="130" spans="2:22" x14ac:dyDescent="0.25">
      <c r="B130" s="43"/>
      <c r="C130" s="1"/>
      <c r="D130" s="148">
        <v>1998</v>
      </c>
      <c r="E130" s="120">
        <v>1907.1309999999996</v>
      </c>
      <c r="F130" s="120">
        <f>+'3. Amazonas'!H113+'4. Loreto'!H113+'5. San Martín'!H113+'6. Ucayali'!H113</f>
        <v>90.143000000000001</v>
      </c>
      <c r="G130" s="108"/>
      <c r="H130" s="108"/>
      <c r="I130" s="1"/>
      <c r="J130" s="159" t="s">
        <v>6</v>
      </c>
      <c r="K130" s="160" t="s">
        <v>51</v>
      </c>
      <c r="L130" s="159" t="s">
        <v>13</v>
      </c>
      <c r="M130" s="48" t="s">
        <v>103</v>
      </c>
      <c r="N130" s="48" t="s">
        <v>104</v>
      </c>
      <c r="O130" s="1"/>
      <c r="P130" s="42"/>
    </row>
    <row r="131" spans="2:22" x14ac:dyDescent="0.25">
      <c r="B131" s="43"/>
      <c r="C131" s="1"/>
      <c r="D131" s="148">
        <v>1999</v>
      </c>
      <c r="E131" s="120">
        <v>1777.9380000000001</v>
      </c>
      <c r="F131" s="120">
        <f>+'3. Amazonas'!H114+'4. Loreto'!H114+'5. San Martín'!H114+'6. Ucayali'!H114</f>
        <v>82.076999999999998</v>
      </c>
      <c r="G131" s="108">
        <f>+F131/F130-1</f>
        <v>-8.9480048367593712E-2</v>
      </c>
      <c r="H131" s="108">
        <f>+F131/E131</f>
        <v>4.6164151955804977E-2</v>
      </c>
      <c r="I131" s="1"/>
      <c r="J131" s="161" t="s">
        <v>2</v>
      </c>
      <c r="K131" s="107">
        <f>+'3. Amazonas'!H132</f>
        <v>55.085000000000001</v>
      </c>
      <c r="L131" s="108">
        <f>+K131/$K$135</f>
        <v>0.10965986232048509</v>
      </c>
      <c r="M131" s="107">
        <f>+G13</f>
        <v>38.740190360000007</v>
      </c>
      <c r="N131" s="108">
        <f>+M131/M$135</f>
        <v>3.670890081898865E-2</v>
      </c>
      <c r="O131" s="1"/>
      <c r="P131" s="42"/>
      <c r="R131" s="1"/>
      <c r="S131" s="1"/>
      <c r="T131" s="1"/>
      <c r="U131" s="1"/>
      <c r="V131" s="1"/>
    </row>
    <row r="132" spans="2:22" x14ac:dyDescent="0.25">
      <c r="B132" s="43"/>
      <c r="C132" s="1"/>
      <c r="D132" s="148">
        <v>2000</v>
      </c>
      <c r="E132" s="120">
        <v>1971.741</v>
      </c>
      <c r="F132" s="120">
        <f>+'3. Amazonas'!H115+'4. Loreto'!H115+'5. San Martín'!H115+'6. Ucayali'!H115</f>
        <v>88.632999999999996</v>
      </c>
      <c r="G132" s="108">
        <f t="shared" ref="G132:G149" si="14">+F132/F131-1</f>
        <v>7.9876213799237261E-2</v>
      </c>
      <c r="H132" s="108">
        <f t="shared" ref="H132:H149" si="15">+F132/E132</f>
        <v>4.4951644257536866E-2</v>
      </c>
      <c r="I132" s="1"/>
      <c r="J132" s="161" t="s">
        <v>3</v>
      </c>
      <c r="K132" s="107">
        <f>+'4. Loreto'!H132</f>
        <v>171.33500000000001</v>
      </c>
      <c r="L132" s="108">
        <f>+K132/$K$135</f>
        <v>0.34108328057874765</v>
      </c>
      <c r="M132" s="107">
        <f>+G14</f>
        <v>290.52579395000004</v>
      </c>
      <c r="N132" s="108">
        <f t="shared" ref="N132:N135" si="16">+M132/M$135</f>
        <v>0.27529246646346323</v>
      </c>
      <c r="O132" s="1"/>
      <c r="P132" s="42"/>
      <c r="R132" s="1"/>
      <c r="S132" s="1"/>
      <c r="T132" s="1"/>
      <c r="U132" s="1"/>
      <c r="V132" s="1"/>
    </row>
    <row r="133" spans="2:22" x14ac:dyDescent="0.25">
      <c r="B133" s="43"/>
      <c r="C133" s="1"/>
      <c r="D133" s="148">
        <v>2001</v>
      </c>
      <c r="E133" s="120">
        <v>2181.5149999999999</v>
      </c>
      <c r="F133" s="120">
        <f>+'3. Amazonas'!H116+'4. Loreto'!H116+'5. San Martín'!H116+'6. Ucayali'!H116</f>
        <v>98.109000000000009</v>
      </c>
      <c r="G133" s="108">
        <f t="shared" si="14"/>
        <v>0.10691277515146735</v>
      </c>
      <c r="H133" s="108">
        <f t="shared" si="15"/>
        <v>4.497287435566568E-2</v>
      </c>
      <c r="I133" s="1"/>
      <c r="J133" s="161" t="s">
        <v>4</v>
      </c>
      <c r="K133" s="107">
        <f>+'5. San Martín'!H132</f>
        <v>148.917</v>
      </c>
      <c r="L133" s="108">
        <f>+K133/$K$135</f>
        <v>0.29645489184314566</v>
      </c>
      <c r="M133" s="107">
        <f>+G15</f>
        <v>215.32145614999999</v>
      </c>
      <c r="N133" s="108">
        <f t="shared" si="16"/>
        <v>0.20403136651005763</v>
      </c>
      <c r="O133" s="1"/>
      <c r="P133" s="42"/>
      <c r="R133" s="1"/>
      <c r="S133" s="1"/>
      <c r="T133" s="1"/>
      <c r="U133" s="1"/>
      <c r="V133" s="1"/>
    </row>
    <row r="134" spans="2:22" x14ac:dyDescent="0.25">
      <c r="B134" s="43"/>
      <c r="C134" s="1"/>
      <c r="D134" s="148">
        <v>2002</v>
      </c>
      <c r="E134" s="120">
        <v>2421.1780000000003</v>
      </c>
      <c r="F134" s="120">
        <f>+'3. Amazonas'!H117+'4. Loreto'!H117+'5. San Martín'!H117+'6. Ucayali'!H117</f>
        <v>114.44200000000001</v>
      </c>
      <c r="G134" s="108">
        <f t="shared" si="14"/>
        <v>0.16647810088778803</v>
      </c>
      <c r="H134" s="108">
        <f t="shared" si="15"/>
        <v>4.7267074126726739E-2</v>
      </c>
      <c r="I134" s="1"/>
      <c r="J134" s="161" t="s">
        <v>5</v>
      </c>
      <c r="K134" s="107">
        <f>+'6. Ucayali'!H132</f>
        <v>126.989</v>
      </c>
      <c r="L134" s="108">
        <f>+K134/$K$135</f>
        <v>0.25280196525762155</v>
      </c>
      <c r="M134" s="107">
        <f>+G16</f>
        <v>510.74762802999999</v>
      </c>
      <c r="N134" s="108">
        <f t="shared" si="16"/>
        <v>0.48396726620749037</v>
      </c>
      <c r="O134" s="1"/>
      <c r="P134" s="42"/>
      <c r="R134" s="1"/>
      <c r="S134" s="1"/>
      <c r="T134" s="1"/>
      <c r="U134" s="1"/>
      <c r="V134" s="1"/>
    </row>
    <row r="135" spans="2:22" x14ac:dyDescent="0.25">
      <c r="B135" s="43"/>
      <c r="C135" s="1"/>
      <c r="D135" s="148">
        <v>2003</v>
      </c>
      <c r="E135" s="120">
        <v>2675.5149999999999</v>
      </c>
      <c r="F135" s="120">
        <f>+'3. Amazonas'!H118+'4. Loreto'!H118+'5. San Martín'!H118+'6. Ucayali'!H118</f>
        <v>129.517</v>
      </c>
      <c r="G135" s="108">
        <f t="shared" si="14"/>
        <v>0.13172611453836858</v>
      </c>
      <c r="H135" s="108">
        <f t="shared" si="15"/>
        <v>4.8408250374227017E-2</v>
      </c>
      <c r="I135" s="1"/>
      <c r="J135" s="162" t="s">
        <v>15</v>
      </c>
      <c r="K135" s="141">
        <f>SUM(K131:K134)</f>
        <v>502.32600000000002</v>
      </c>
      <c r="L135" s="137">
        <f>+K135/$K$135</f>
        <v>1</v>
      </c>
      <c r="M135" s="141">
        <f>SUM(M131:M134)</f>
        <v>1055.3350684900001</v>
      </c>
      <c r="N135" s="137">
        <f t="shared" si="16"/>
        <v>1</v>
      </c>
      <c r="O135" s="1"/>
      <c r="P135" s="42"/>
      <c r="R135" s="1"/>
      <c r="S135" s="1"/>
      <c r="T135" s="1"/>
      <c r="U135" s="1"/>
      <c r="V135" s="1"/>
    </row>
    <row r="136" spans="2:22" x14ac:dyDescent="0.25">
      <c r="B136" s="43"/>
      <c r="C136" s="1"/>
      <c r="D136" s="148">
        <v>2004</v>
      </c>
      <c r="E136" s="120">
        <v>2917.98</v>
      </c>
      <c r="F136" s="120">
        <f>+'3. Amazonas'!H119+'4. Loreto'!H119+'5. San Martín'!H119+'6. Ucayali'!H119</f>
        <v>134.048</v>
      </c>
      <c r="G136" s="108">
        <f t="shared" si="14"/>
        <v>3.498382451724491E-2</v>
      </c>
      <c r="H136" s="108">
        <f t="shared" si="15"/>
        <v>4.5938628777441932E-2</v>
      </c>
      <c r="I136" s="1"/>
      <c r="J136" s="44"/>
      <c r="K136" s="8"/>
      <c r="L136" s="8"/>
      <c r="M136" s="8"/>
      <c r="N136" s="44"/>
      <c r="O136" s="1"/>
      <c r="P136" s="42"/>
      <c r="R136" s="1"/>
      <c r="S136" s="1"/>
      <c r="T136" s="1"/>
      <c r="U136" s="1"/>
      <c r="V136" s="1"/>
    </row>
    <row r="137" spans="2:22" x14ac:dyDescent="0.25">
      <c r="B137" s="43"/>
      <c r="C137" s="1"/>
      <c r="D137" s="148">
        <v>2005</v>
      </c>
      <c r="E137" s="120">
        <v>3283.3780000000006</v>
      </c>
      <c r="F137" s="120">
        <f>+'3. Amazonas'!H120+'4. Loreto'!H120+'5. San Martín'!H120+'6. Ucayali'!H120</f>
        <v>152.39500000000001</v>
      </c>
      <c r="G137" s="108">
        <f t="shared" si="14"/>
        <v>0.13686888278825493</v>
      </c>
      <c r="H137" s="108">
        <f t="shared" si="15"/>
        <v>4.6414089392083392E-2</v>
      </c>
      <c r="I137" s="1"/>
      <c r="J137" s="44"/>
      <c r="N137" s="44"/>
      <c r="O137" s="1"/>
      <c r="P137" s="42"/>
      <c r="R137" s="1"/>
      <c r="S137" s="1"/>
      <c r="T137" s="1"/>
      <c r="U137" s="1"/>
      <c r="V137" s="1"/>
    </row>
    <row r="138" spans="2:22" x14ac:dyDescent="0.25">
      <c r="B138" s="43"/>
      <c r="C138" s="1"/>
      <c r="D138" s="148">
        <v>2006</v>
      </c>
      <c r="E138" s="120">
        <v>3482.0789999999997</v>
      </c>
      <c r="F138" s="120">
        <f>+'3. Amazonas'!H121+'4. Loreto'!H121+'5. San Martín'!H121+'6. Ucayali'!H121</f>
        <v>161.428</v>
      </c>
      <c r="G138" s="108">
        <f t="shared" si="14"/>
        <v>5.9273598215164425E-2</v>
      </c>
      <c r="H138" s="108">
        <f t="shared" si="15"/>
        <v>4.635966042125983E-2</v>
      </c>
      <c r="I138" s="1"/>
      <c r="J138" s="44" t="s">
        <v>105</v>
      </c>
      <c r="N138" s="44"/>
      <c r="O138" s="1"/>
      <c r="P138" s="42"/>
      <c r="R138" s="1"/>
      <c r="S138" s="1"/>
      <c r="T138" s="1"/>
      <c r="U138" s="1"/>
      <c r="V138" s="1"/>
    </row>
    <row r="139" spans="2:22" x14ac:dyDescent="0.25">
      <c r="B139" s="43"/>
      <c r="C139" s="1"/>
      <c r="D139" s="148">
        <v>2007</v>
      </c>
      <c r="E139" s="120">
        <v>3898.12</v>
      </c>
      <c r="F139" s="120">
        <f>+'3. Amazonas'!H122+'4. Loreto'!H122+'5. San Martín'!H122+'6. Ucayali'!H122</f>
        <v>184.29399999999998</v>
      </c>
      <c r="G139" s="108">
        <f t="shared" si="14"/>
        <v>0.14164828902049198</v>
      </c>
      <c r="H139" s="108">
        <f t="shared" si="15"/>
        <v>4.7277662052476577E-2</v>
      </c>
      <c r="I139" s="1"/>
      <c r="J139" s="1"/>
      <c r="K139" s="81" t="s">
        <v>52</v>
      </c>
      <c r="L139" s="82"/>
      <c r="M139" s="83">
        <v>8231.9619999999995</v>
      </c>
      <c r="N139" s="1"/>
      <c r="O139" s="1"/>
      <c r="P139" s="42"/>
      <c r="R139" s="1"/>
      <c r="S139" s="1"/>
      <c r="T139" s="1"/>
      <c r="U139" s="1"/>
      <c r="V139" s="1"/>
    </row>
    <row r="140" spans="2:22" x14ac:dyDescent="0.25">
      <c r="B140" s="43"/>
      <c r="C140" s="1"/>
      <c r="D140" s="148">
        <v>2008</v>
      </c>
      <c r="E140" s="120">
        <v>4309.1000000000004</v>
      </c>
      <c r="F140" s="120">
        <f>+'3. Amazonas'!H123+'4. Loreto'!H123+'5. San Martín'!H123+'6. Ucayali'!H123</f>
        <v>208.00200000000001</v>
      </c>
      <c r="G140" s="108">
        <f t="shared" si="14"/>
        <v>0.12864227809912432</v>
      </c>
      <c r="H140" s="108">
        <f t="shared" si="15"/>
        <v>4.8270404492817526E-2</v>
      </c>
      <c r="I140" s="1"/>
      <c r="J140" s="1"/>
      <c r="K140" s="81" t="s">
        <v>53</v>
      </c>
      <c r="L140" s="82"/>
      <c r="M140" s="53">
        <f>+K135/M139</f>
        <v>6.102141870917286E-2</v>
      </c>
      <c r="N140" s="1"/>
      <c r="O140" s="1"/>
      <c r="P140" s="42"/>
      <c r="R140" s="1"/>
      <c r="S140" s="1"/>
      <c r="T140" s="1"/>
      <c r="U140" s="1"/>
      <c r="V140" s="1"/>
    </row>
    <row r="141" spans="2:22" x14ac:dyDescent="0.25">
      <c r="B141" s="43"/>
      <c r="C141" s="1"/>
      <c r="D141" s="148">
        <v>2009</v>
      </c>
      <c r="E141" s="120">
        <v>4689.0369999999994</v>
      </c>
      <c r="F141" s="120">
        <f>+'3. Amazonas'!H124+'4. Loreto'!H124+'5. San Martín'!H124+'6. Ucayali'!H124</f>
        <v>230.50900000000001</v>
      </c>
      <c r="G141" s="108">
        <f t="shared" si="14"/>
        <v>0.10820569032990068</v>
      </c>
      <c r="H141" s="108">
        <f t="shared" si="15"/>
        <v>4.9159134380897411E-2</v>
      </c>
      <c r="I141" s="1"/>
      <c r="J141" s="1"/>
      <c r="N141" s="1"/>
      <c r="O141" s="1"/>
      <c r="P141" s="42"/>
      <c r="R141" s="1"/>
      <c r="S141" s="1"/>
      <c r="T141" s="1"/>
      <c r="U141" s="1"/>
      <c r="V141" s="1"/>
    </row>
    <row r="142" spans="2:22" x14ac:dyDescent="0.25">
      <c r="B142" s="43"/>
      <c r="C142" s="1"/>
      <c r="D142" s="148">
        <v>2010</v>
      </c>
      <c r="E142" s="120">
        <v>5116.8109999999988</v>
      </c>
      <c r="F142" s="120">
        <f>+'3. Amazonas'!H125+'4. Loreto'!H125+'5. San Martín'!H125+'6. Ucayali'!H125</f>
        <v>258.28899999999999</v>
      </c>
      <c r="G142" s="108">
        <f t="shared" si="14"/>
        <v>0.12051590176522375</v>
      </c>
      <c r="H142" s="108">
        <f t="shared" si="15"/>
        <v>5.0478510931906619E-2</v>
      </c>
      <c r="I142" s="1"/>
      <c r="J142" s="1" t="s">
        <v>108</v>
      </c>
      <c r="K142" s="1"/>
      <c r="L142" s="1"/>
      <c r="M142" s="1"/>
      <c r="N142" s="1"/>
      <c r="O142" s="1"/>
      <c r="P142" s="42"/>
      <c r="R142" s="1"/>
      <c r="S142" s="1"/>
      <c r="T142" s="1"/>
      <c r="U142" s="1"/>
      <c r="V142" s="1"/>
    </row>
    <row r="143" spans="2:22" x14ac:dyDescent="0.25">
      <c r="B143" s="43"/>
      <c r="C143" s="1"/>
      <c r="D143" s="148">
        <v>2011</v>
      </c>
      <c r="E143" s="120">
        <v>5623.4490000000005</v>
      </c>
      <c r="F143" s="120">
        <f>+'3. Amazonas'!H126+'4. Loreto'!H126+'5. San Martín'!H126+'6. Ucayali'!H126</f>
        <v>290.94600000000003</v>
      </c>
      <c r="G143" s="108">
        <f t="shared" si="14"/>
        <v>0.12643589157881308</v>
      </c>
      <c r="H143" s="108">
        <f t="shared" si="15"/>
        <v>5.1737999224319452E-2</v>
      </c>
      <c r="I143" s="1"/>
      <c r="J143" s="1"/>
      <c r="K143" s="81" t="s">
        <v>107</v>
      </c>
      <c r="L143" s="82"/>
      <c r="M143" s="83">
        <v>81224.170122520227</v>
      </c>
      <c r="N143" s="1"/>
      <c r="O143" s="1"/>
      <c r="P143" s="42"/>
      <c r="R143" s="1"/>
      <c r="S143" s="1"/>
      <c r="T143" s="1"/>
      <c r="U143" s="1"/>
      <c r="V143" s="1"/>
    </row>
    <row r="144" spans="2:22" x14ac:dyDescent="0.25">
      <c r="B144" s="43"/>
      <c r="C144" s="1"/>
      <c r="D144" s="148">
        <v>2012</v>
      </c>
      <c r="E144" s="120">
        <v>6167.0460000000003</v>
      </c>
      <c r="F144" s="120">
        <f>+'3. Amazonas'!H127+'4. Loreto'!H127+'5. San Martín'!H127+'6. Ucayali'!H127</f>
        <v>325.26</v>
      </c>
      <c r="G144" s="108">
        <f t="shared" si="14"/>
        <v>0.11793941143717368</v>
      </c>
      <c r="H144" s="108">
        <f t="shared" si="15"/>
        <v>5.27416205424769E-2</v>
      </c>
      <c r="I144" s="1"/>
      <c r="J144" s="1"/>
      <c r="K144" s="81" t="s">
        <v>53</v>
      </c>
      <c r="L144" s="82"/>
      <c r="M144" s="53">
        <f>+M135/M143</f>
        <v>1.299286981816017E-2</v>
      </c>
      <c r="N144" s="1"/>
      <c r="O144" s="1"/>
      <c r="P144" s="42"/>
      <c r="R144" s="1"/>
      <c r="S144" s="1"/>
      <c r="T144" s="1"/>
      <c r="U144" s="1"/>
      <c r="V144" s="1"/>
    </row>
    <row r="145" spans="2:22" x14ac:dyDescent="0.25">
      <c r="B145" s="43"/>
      <c r="C145" s="1"/>
      <c r="D145" s="148">
        <v>2013</v>
      </c>
      <c r="E145" s="120">
        <v>6651.9989999999989</v>
      </c>
      <c r="F145" s="120">
        <f>+'3. Amazonas'!H128+'4. Loreto'!H128+'5. San Martín'!H128+'6. Ucayali'!H128</f>
        <v>353.86599999999999</v>
      </c>
      <c r="G145" s="108">
        <f t="shared" si="14"/>
        <v>8.7948103056016746E-2</v>
      </c>
      <c r="H145" s="108">
        <f t="shared" si="15"/>
        <v>5.3196941250291833E-2</v>
      </c>
      <c r="I145" s="1"/>
      <c r="J145" s="1"/>
      <c r="N145" s="1"/>
      <c r="O145" s="1"/>
      <c r="P145" s="42"/>
      <c r="R145" s="1"/>
      <c r="S145" s="1"/>
      <c r="T145" s="1"/>
      <c r="U145" s="1"/>
      <c r="V145" s="1"/>
    </row>
    <row r="146" spans="2:22" x14ac:dyDescent="0.25">
      <c r="B146" s="43"/>
      <c r="C146" s="1"/>
      <c r="D146" s="148">
        <v>2014</v>
      </c>
      <c r="E146" s="120">
        <v>7112.3010000000004</v>
      </c>
      <c r="F146" s="120">
        <f>+'3. Amazonas'!H129+'4. Loreto'!H129+'5. San Martín'!H129+'6. Ucayali'!H129</f>
        <v>382.91699999999997</v>
      </c>
      <c r="G146" s="108">
        <f t="shared" si="14"/>
        <v>8.2096047656457394E-2</v>
      </c>
      <c r="H146" s="108">
        <f t="shared" si="15"/>
        <v>5.383869439721406E-2</v>
      </c>
      <c r="I146" s="1"/>
      <c r="J146" s="1" t="s">
        <v>106</v>
      </c>
      <c r="K146" s="1"/>
      <c r="L146" s="1"/>
      <c r="M146" s="1"/>
      <c r="N146" s="1"/>
      <c r="O146" s="1"/>
      <c r="P146" s="42"/>
      <c r="R146" s="1"/>
      <c r="S146" s="1"/>
      <c r="T146" s="1"/>
      <c r="U146" s="1"/>
      <c r="V146" s="1"/>
    </row>
    <row r="147" spans="2:22" x14ac:dyDescent="0.25">
      <c r="B147" s="43"/>
      <c r="C147" s="1"/>
      <c r="D147" s="148">
        <v>2015</v>
      </c>
      <c r="E147" s="120">
        <v>7670.4990000000007</v>
      </c>
      <c r="F147" s="120">
        <f>+'3. Amazonas'!H130+'4. Loreto'!H130+'5. San Martín'!H130+'6. Ucayali'!H130</f>
        <v>424.19299999999998</v>
      </c>
      <c r="G147" s="108">
        <f t="shared" si="14"/>
        <v>0.10779359495660934</v>
      </c>
      <c r="H147" s="108">
        <f t="shared" si="15"/>
        <v>5.5301878013412159E-2</v>
      </c>
      <c r="I147" s="1"/>
      <c r="J147" s="1"/>
      <c r="K147" s="81" t="s">
        <v>111</v>
      </c>
      <c r="L147" s="82"/>
      <c r="M147" s="83">
        <v>10327.966945059999</v>
      </c>
      <c r="N147" s="1"/>
      <c r="O147" s="1"/>
      <c r="P147" s="42"/>
      <c r="R147" s="1"/>
      <c r="S147" s="1"/>
      <c r="T147" s="1"/>
      <c r="U147" s="1"/>
      <c r="V147" s="1"/>
    </row>
    <row r="148" spans="2:22" x14ac:dyDescent="0.25">
      <c r="B148" s="43"/>
      <c r="C148" s="1"/>
      <c r="D148" s="148">
        <v>2016</v>
      </c>
      <c r="E148" s="120">
        <v>8231.9619999999995</v>
      </c>
      <c r="F148" s="120">
        <f>+'3. Amazonas'!H131+'4. Loreto'!H131+'5. San Martín'!H131+'6. Ucayali'!H131</f>
        <v>461.49599999999998</v>
      </c>
      <c r="G148" s="108">
        <f t="shared" si="14"/>
        <v>8.793874486377673E-2</v>
      </c>
      <c r="H148" s="108">
        <f t="shared" si="15"/>
        <v>5.6061483277012214E-2</v>
      </c>
      <c r="I148" s="1"/>
      <c r="J148" s="1"/>
      <c r="K148" s="81" t="s">
        <v>53</v>
      </c>
      <c r="L148" s="82"/>
      <c r="M148" s="53">
        <f>+M135/M147</f>
        <v>0.10218226627795131</v>
      </c>
      <c r="N148" s="1"/>
      <c r="O148" s="1"/>
      <c r="P148" s="42"/>
      <c r="R148" s="1"/>
      <c r="S148" s="1"/>
      <c r="T148" s="1"/>
      <c r="U148" s="1"/>
      <c r="V148" s="1"/>
    </row>
    <row r="149" spans="2:22" x14ac:dyDescent="0.25">
      <c r="B149" s="43"/>
      <c r="C149" s="1"/>
      <c r="D149" s="148">
        <v>2017</v>
      </c>
      <c r="E149" s="120">
        <v>8841.7419999999984</v>
      </c>
      <c r="F149" s="120">
        <f>+'3. Amazonas'!H132+'4. Loreto'!H132+'5. San Martín'!H132+'6. Ucayali'!H132</f>
        <v>502.32600000000002</v>
      </c>
      <c r="G149" s="108">
        <f t="shared" si="14"/>
        <v>8.8473139528836731E-2</v>
      </c>
      <c r="H149" s="108">
        <f t="shared" si="15"/>
        <v>5.6813012639364516E-2</v>
      </c>
      <c r="I149" s="1"/>
      <c r="J149" s="1"/>
      <c r="K149" s="1"/>
      <c r="L149" s="1"/>
      <c r="M149" s="1"/>
      <c r="N149" s="1"/>
      <c r="O149" s="1"/>
      <c r="P149" s="42"/>
      <c r="R149" s="1"/>
      <c r="S149" s="1"/>
      <c r="T149" s="1"/>
      <c r="U149" s="1"/>
      <c r="V149" s="1"/>
    </row>
    <row r="150" spans="2:22" x14ac:dyDescent="0.25">
      <c r="B150" s="43"/>
      <c r="C150" s="1"/>
      <c r="D150" s="171" t="s">
        <v>102</v>
      </c>
      <c r="E150" s="171"/>
      <c r="F150" s="171"/>
      <c r="G150" s="171"/>
      <c r="H150" s="171"/>
      <c r="I150" s="1"/>
      <c r="J150" s="1"/>
      <c r="K150" s="1"/>
      <c r="L150" s="1"/>
      <c r="M150" s="1"/>
      <c r="N150" s="1"/>
      <c r="O150" s="1"/>
      <c r="P150" s="42"/>
      <c r="R150" s="1"/>
      <c r="S150" s="1"/>
      <c r="T150" s="1"/>
      <c r="U150" s="1"/>
      <c r="V150" s="1"/>
    </row>
    <row r="151" spans="2:22" x14ac:dyDescent="0.25">
      <c r="B151" s="43"/>
      <c r="C151" s="44"/>
      <c r="D151" s="44"/>
      <c r="E151" s="44"/>
      <c r="F151" s="44"/>
      <c r="G151" s="1"/>
      <c r="H151" s="1"/>
      <c r="I151" s="1"/>
      <c r="J151" s="1"/>
      <c r="K151" s="1"/>
      <c r="L151" s="1"/>
      <c r="M151" s="1"/>
      <c r="N151" s="1"/>
      <c r="O151" s="1"/>
      <c r="P151" s="42"/>
      <c r="R151" s="1"/>
      <c r="S151" s="1"/>
      <c r="T151" s="1"/>
      <c r="U151" s="1"/>
      <c r="V151" s="1"/>
    </row>
    <row r="152" spans="2:22" x14ac:dyDescent="0.25">
      <c r="B152" s="43"/>
      <c r="C152" s="44"/>
      <c r="D152" s="44"/>
      <c r="E152" s="44"/>
      <c r="F152" s="44"/>
      <c r="G152" s="1"/>
      <c r="H152" s="1"/>
      <c r="I152" s="1"/>
      <c r="J152" s="1"/>
      <c r="K152" s="1"/>
      <c r="L152" s="1"/>
      <c r="M152" s="1"/>
      <c r="N152" s="1"/>
      <c r="O152" s="1"/>
      <c r="P152" s="42"/>
      <c r="R152" s="1"/>
      <c r="S152" s="1"/>
      <c r="T152" s="1"/>
      <c r="U152" s="1"/>
      <c r="V152" s="1"/>
    </row>
    <row r="153" spans="2:22" x14ac:dyDescent="0.25">
      <c r="B153" s="43"/>
      <c r="C153" s="44"/>
      <c r="D153" s="44"/>
      <c r="E153" s="44"/>
      <c r="F153" s="44"/>
      <c r="G153" s="1"/>
      <c r="H153" s="1"/>
      <c r="I153" s="1"/>
      <c r="J153" s="1"/>
      <c r="K153" s="1"/>
      <c r="L153" s="1"/>
      <c r="M153" s="1"/>
      <c r="N153" s="1"/>
      <c r="O153" s="1"/>
      <c r="P153" s="42"/>
      <c r="R153" s="1"/>
      <c r="S153" s="1"/>
      <c r="T153" s="1"/>
      <c r="U153" s="1"/>
      <c r="V153" s="1"/>
    </row>
    <row r="154" spans="2:22" x14ac:dyDescent="0.25">
      <c r="B154" s="43"/>
      <c r="C154" s="44"/>
      <c r="D154" s="44"/>
      <c r="E154" s="44"/>
      <c r="F154" s="44"/>
      <c r="G154" s="1"/>
      <c r="H154" s="1"/>
      <c r="I154" s="1"/>
      <c r="J154" s="1"/>
      <c r="K154" s="1"/>
      <c r="L154" s="1"/>
      <c r="M154" s="1"/>
      <c r="N154" s="1"/>
      <c r="O154" s="1"/>
      <c r="P154" s="42"/>
      <c r="R154" s="1"/>
      <c r="S154" s="1"/>
      <c r="T154" s="1"/>
      <c r="U154" s="1"/>
      <c r="V154" s="1"/>
    </row>
    <row r="155" spans="2:22" x14ac:dyDescent="0.25">
      <c r="B155" s="43"/>
      <c r="C155" s="44"/>
      <c r="D155" s="44"/>
      <c r="E155" s="44"/>
      <c r="F155" s="44"/>
      <c r="G155" s="1"/>
      <c r="H155" s="1"/>
      <c r="I155" s="1"/>
      <c r="J155" s="1"/>
      <c r="K155" s="1"/>
      <c r="L155" s="1"/>
      <c r="M155" s="1"/>
      <c r="N155" s="1"/>
      <c r="O155" s="1"/>
      <c r="P155" s="42"/>
    </row>
    <row r="156" spans="2:22" x14ac:dyDescent="0.25">
      <c r="B156" s="43"/>
      <c r="C156" s="44"/>
      <c r="D156" s="44"/>
      <c r="E156" s="44"/>
      <c r="F156" s="44"/>
      <c r="G156" s="1"/>
      <c r="H156" s="1"/>
      <c r="I156" s="1"/>
      <c r="J156" s="1"/>
      <c r="K156" s="1"/>
      <c r="L156" s="1"/>
      <c r="M156" s="1"/>
      <c r="N156" s="1"/>
      <c r="O156" s="1"/>
      <c r="P156" s="42"/>
    </row>
    <row r="157" spans="2:22" x14ac:dyDescent="0.25">
      <c r="B157" s="43"/>
      <c r="C157" s="44"/>
      <c r="D157" s="44"/>
      <c r="E157" s="44"/>
      <c r="F157" s="44"/>
      <c r="G157" s="44"/>
      <c r="H157" s="44"/>
      <c r="I157" s="44"/>
      <c r="J157" s="44"/>
      <c r="K157" s="1"/>
      <c r="L157" s="1"/>
      <c r="M157" s="1"/>
      <c r="N157" s="1"/>
      <c r="O157" s="1"/>
      <c r="P157" s="42"/>
    </row>
    <row r="158" spans="2:22" x14ac:dyDescent="0.25">
      <c r="B158" s="7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2"/>
    </row>
    <row r="160" spans="2:22" x14ac:dyDescent="0.25">
      <c r="K160" s="1"/>
      <c r="L160" s="1"/>
      <c r="M160" s="1"/>
      <c r="N160" s="1"/>
      <c r="O160" s="1"/>
    </row>
    <row r="161" spans="11:15" x14ac:dyDescent="0.25">
      <c r="K161" s="1"/>
      <c r="L161" s="1"/>
      <c r="M161" s="1"/>
      <c r="N161" s="1"/>
      <c r="O161" s="1"/>
    </row>
    <row r="162" spans="11:15" x14ac:dyDescent="0.25">
      <c r="K162" s="1"/>
      <c r="L162" s="1"/>
      <c r="M162" s="1"/>
      <c r="N162" s="1"/>
      <c r="O162" s="1"/>
    </row>
    <row r="163" spans="11:15" x14ac:dyDescent="0.25">
      <c r="K163" s="1"/>
      <c r="L163" s="1"/>
      <c r="M163" s="1"/>
      <c r="N163" s="1"/>
      <c r="O163" s="1"/>
    </row>
    <row r="164" spans="11:15" x14ac:dyDescent="0.25">
      <c r="K164" s="1"/>
      <c r="L164" s="1"/>
      <c r="M164" s="1"/>
      <c r="N164" s="1"/>
      <c r="O164" s="1"/>
    </row>
    <row r="165" spans="11:15" x14ac:dyDescent="0.25">
      <c r="K165" s="1"/>
      <c r="L165" s="1"/>
      <c r="M165" s="1"/>
      <c r="N165" s="1"/>
      <c r="O165" s="1"/>
    </row>
    <row r="166" spans="11:15" x14ac:dyDescent="0.25">
      <c r="K166" s="1"/>
      <c r="L166" s="1"/>
      <c r="M166" s="1"/>
      <c r="N166" s="1"/>
      <c r="O166" s="1"/>
    </row>
    <row r="167" spans="11:15" x14ac:dyDescent="0.25">
      <c r="K167" s="1"/>
      <c r="L167" s="1"/>
      <c r="M167" s="1"/>
      <c r="N167" s="1"/>
      <c r="O167" s="1"/>
    </row>
    <row r="168" spans="11:15" x14ac:dyDescent="0.25">
      <c r="K168" s="1"/>
      <c r="L168" s="1"/>
      <c r="M168" s="1"/>
      <c r="N168" s="1"/>
      <c r="O168" s="1"/>
    </row>
    <row r="169" spans="11:15" x14ac:dyDescent="0.25">
      <c r="K169" s="1"/>
      <c r="L169" s="1"/>
      <c r="M169" s="1"/>
      <c r="N169" s="1"/>
      <c r="O169" s="1"/>
    </row>
    <row r="170" spans="11:15" x14ac:dyDescent="0.25">
      <c r="K170" s="1"/>
      <c r="L170" s="1"/>
      <c r="M170" s="1"/>
      <c r="N170" s="1"/>
      <c r="O170" s="1"/>
    </row>
  </sheetData>
  <sortState ref="Q29:R32">
    <sortCondition descending="1" ref="R29:R32"/>
  </sortState>
  <mergeCells count="93">
    <mergeCell ref="D73:F73"/>
    <mergeCell ref="D74:M74"/>
    <mergeCell ref="C82:D82"/>
    <mergeCell ref="C83:D83"/>
    <mergeCell ref="D62:F62"/>
    <mergeCell ref="D63:F63"/>
    <mergeCell ref="D64:F64"/>
    <mergeCell ref="D68:F68"/>
    <mergeCell ref="D69:F69"/>
    <mergeCell ref="D70:F70"/>
    <mergeCell ref="D71:F71"/>
    <mergeCell ref="D72:F72"/>
    <mergeCell ref="D56:F56"/>
    <mergeCell ref="D57:F57"/>
    <mergeCell ref="D65:F65"/>
    <mergeCell ref="D66:F66"/>
    <mergeCell ref="D67:F67"/>
    <mergeCell ref="D58:F58"/>
    <mergeCell ref="D59:F59"/>
    <mergeCell ref="D60:F60"/>
    <mergeCell ref="D61:F61"/>
    <mergeCell ref="D51:F51"/>
    <mergeCell ref="D52:F52"/>
    <mergeCell ref="D53:F53"/>
    <mergeCell ref="D54:F54"/>
    <mergeCell ref="D55:F55"/>
    <mergeCell ref="E38:N38"/>
    <mergeCell ref="D47:M47"/>
    <mergeCell ref="D48:F49"/>
    <mergeCell ref="G48:H48"/>
    <mergeCell ref="I48:J48"/>
    <mergeCell ref="K48:L48"/>
    <mergeCell ref="C44:O46"/>
    <mergeCell ref="B1:P1"/>
    <mergeCell ref="C7:O8"/>
    <mergeCell ref="C23:O25"/>
    <mergeCell ref="F11:F12"/>
    <mergeCell ref="G11:H11"/>
    <mergeCell ref="I11:J11"/>
    <mergeCell ref="K11:L11"/>
    <mergeCell ref="F18:M18"/>
    <mergeCell ref="F9:M10"/>
    <mergeCell ref="J28:K28"/>
    <mergeCell ref="L28:M28"/>
    <mergeCell ref="E26:N27"/>
    <mergeCell ref="C80:O80"/>
    <mergeCell ref="C81:O81"/>
    <mergeCell ref="E30:G30"/>
    <mergeCell ref="E31:G31"/>
    <mergeCell ref="E32:G32"/>
    <mergeCell ref="E28:G29"/>
    <mergeCell ref="H28:I28"/>
    <mergeCell ref="D50:F50"/>
    <mergeCell ref="E33:G33"/>
    <mergeCell ref="E34:G34"/>
    <mergeCell ref="E35:G35"/>
    <mergeCell ref="E36:G36"/>
    <mergeCell ref="E37:G37"/>
    <mergeCell ref="C84:D84"/>
    <mergeCell ref="C85:D85"/>
    <mergeCell ref="C86:D86"/>
    <mergeCell ref="C87:D87"/>
    <mergeCell ref="C88:D88"/>
    <mergeCell ref="C89:D89"/>
    <mergeCell ref="C90:D90"/>
    <mergeCell ref="C96:D96"/>
    <mergeCell ref="C97:D97"/>
    <mergeCell ref="C98:D98"/>
    <mergeCell ref="C94:O94"/>
    <mergeCell ref="C95:O95"/>
    <mergeCell ref="C104:D104"/>
    <mergeCell ref="C109:D109"/>
    <mergeCell ref="C110:D110"/>
    <mergeCell ref="C111:D111"/>
    <mergeCell ref="C112:D112"/>
    <mergeCell ref="C99:D99"/>
    <mergeCell ref="C100:D100"/>
    <mergeCell ref="C101:D101"/>
    <mergeCell ref="C102:D102"/>
    <mergeCell ref="C103:D103"/>
    <mergeCell ref="D150:H150"/>
    <mergeCell ref="D127:H127"/>
    <mergeCell ref="D128:H128"/>
    <mergeCell ref="C118:O118"/>
    <mergeCell ref="C107:O107"/>
    <mergeCell ref="C108:O108"/>
    <mergeCell ref="C116:D116"/>
    <mergeCell ref="C117:D117"/>
    <mergeCell ref="C124:O125"/>
    <mergeCell ref="J128:N128"/>
    <mergeCell ref="C113:D113"/>
    <mergeCell ref="C114:D114"/>
    <mergeCell ref="C115:D115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135"/>
  <sheetViews>
    <sheetView zoomScaleNormal="100" zoomScalePageLayoutView="4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1:16" ht="15" customHeight="1" x14ac:dyDescent="0.25">
      <c r="B1" s="229" t="s">
        <v>114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15"/>
    </row>
    <row r="2" spans="1:16" ht="15" customHeight="1" x14ac:dyDescent="0.25"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15"/>
    </row>
    <row r="3" spans="1:16" x14ac:dyDescent="0.25">
      <c r="B3" s="84" t="str">
        <f>+B6</f>
        <v>1. Recaudación Tributos Internos (Soles)</v>
      </c>
      <c r="C3" s="27"/>
      <c r="D3" s="27"/>
      <c r="E3" s="27"/>
      <c r="F3" s="27"/>
      <c r="G3" s="27"/>
      <c r="H3" s="27"/>
      <c r="I3" s="26"/>
      <c r="J3" s="84" t="str">
        <f>+B72</f>
        <v>3. Recaudación Tributos Internos - Detalle de cargas Tributarias</v>
      </c>
      <c r="K3" s="27"/>
      <c r="L3" s="27"/>
      <c r="M3" s="27"/>
      <c r="N3" s="27"/>
      <c r="O3" s="27"/>
      <c r="P3" s="8"/>
    </row>
    <row r="4" spans="1:16" x14ac:dyDescent="0.25">
      <c r="B4" s="84" t="str">
        <f>+B28</f>
        <v>2. Ingresos Tributarios recaudados por la SUNAT  2007-2017, en soles</v>
      </c>
      <c r="C4" s="85"/>
      <c r="D4" s="85"/>
      <c r="E4" s="85"/>
      <c r="F4" s="26"/>
      <c r="G4" s="26"/>
      <c r="H4" s="86"/>
      <c r="I4" s="26"/>
      <c r="J4" s="84" t="str">
        <f>+B107</f>
        <v>4. Número de contribuyentes activos por región</v>
      </c>
      <c r="K4" s="86"/>
      <c r="L4" s="86"/>
      <c r="M4" s="86"/>
      <c r="N4" s="86"/>
      <c r="O4" s="86"/>
      <c r="P4" s="8"/>
    </row>
    <row r="5" spans="1:16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x14ac:dyDescent="0.25">
      <c r="A6" s="11"/>
      <c r="B6" s="37" t="s">
        <v>59</v>
      </c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116"/>
      <c r="P6" s="11"/>
    </row>
    <row r="7" spans="1:16" ht="15" customHeight="1" x14ac:dyDescent="0.25">
      <c r="A7" s="11"/>
      <c r="B7" s="89"/>
      <c r="C7" s="207" t="str">
        <f>+CONCATENATE("Durante el 2017  en la región se recaudaron S/ ", FIXED(G13/1000,1)," millones por tributos internos,  ", +IF(L13&gt;0, "Un aumento en", "Una reducción de")," ",FIXED(100*L13,1),"% respecto del 2016. Mientras que en terminos reales (quitando la inflación del periodo) la recaudación habría ", IF(LM13&gt;0,"crecido","disminuido")," en ", FIXED(100*M13,1),"%  Es así que se recaudaron en el 2017:  S/ ",FIXED(G14/1000,1)," millones por Impuesto a la Renta, S/ ", FIXED(G17/1000,1)," millones por Impuesto a la producción y el Consumo y solo S/ ",FIXED(G20/1000,1)," millones por otros conceptos.")</f>
        <v>Durante el 2017  en la región se recaudaron S/ 38.7 millones por tributos internos,  Una reducción de -10.4% respecto del 2016. Mientras que en terminos reales (quitando la inflación del periodo) la recaudación habría disminuido en -12.9%  Es así que se recaudaron en el 2017:  S/ 28.7 millones por Impuesto a la Renta, S/ 4.3 millones por Impuesto a la producción y el Consumo y solo S/ 5.7 millones por otros conceptos.</v>
      </c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129"/>
      <c r="P7" s="14"/>
    </row>
    <row r="8" spans="1:16" ht="15" customHeight="1" x14ac:dyDescent="0.25">
      <c r="A8" s="11"/>
      <c r="B8" s="90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129"/>
      <c r="P8" s="9"/>
    </row>
    <row r="9" spans="1:16" ht="15" customHeight="1" x14ac:dyDescent="0.25">
      <c r="A9" s="11"/>
      <c r="B9" s="90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117"/>
      <c r="P9" s="10"/>
    </row>
    <row r="10" spans="1:16" x14ac:dyDescent="0.25">
      <c r="A10" s="11"/>
      <c r="B10" s="90"/>
      <c r="C10" s="7"/>
      <c r="D10" s="193" t="s">
        <v>60</v>
      </c>
      <c r="E10" s="193"/>
      <c r="F10" s="193"/>
      <c r="G10" s="193"/>
      <c r="H10" s="193"/>
      <c r="I10" s="193"/>
      <c r="J10" s="193"/>
      <c r="K10" s="193"/>
      <c r="L10" s="193"/>
      <c r="M10" s="193"/>
      <c r="N10" s="7"/>
      <c r="O10" s="117"/>
      <c r="P10" s="10"/>
    </row>
    <row r="11" spans="1:16" ht="15" customHeight="1" x14ac:dyDescent="0.25">
      <c r="A11" s="11"/>
      <c r="B11" s="90"/>
      <c r="C11" s="7"/>
      <c r="D11" s="200" t="s">
        <v>17</v>
      </c>
      <c r="E11" s="201"/>
      <c r="F11" s="202"/>
      <c r="G11" s="191">
        <v>2017</v>
      </c>
      <c r="H11" s="191"/>
      <c r="I11" s="191">
        <v>2016</v>
      </c>
      <c r="J11" s="191"/>
      <c r="K11" s="192" t="s">
        <v>61</v>
      </c>
      <c r="L11" s="192"/>
      <c r="M11" s="115" t="s">
        <v>62</v>
      </c>
      <c r="N11" s="7"/>
      <c r="O11" s="13"/>
    </row>
    <row r="12" spans="1:16" ht="15" customHeight="1" thickBot="1" x14ac:dyDescent="0.3">
      <c r="A12" s="11"/>
      <c r="B12" s="90"/>
      <c r="C12" s="7"/>
      <c r="D12" s="203"/>
      <c r="E12" s="204"/>
      <c r="F12" s="205"/>
      <c r="G12" s="102" t="s">
        <v>58</v>
      </c>
      <c r="H12" s="102" t="s">
        <v>13</v>
      </c>
      <c r="I12" s="102" t="s">
        <v>58</v>
      </c>
      <c r="J12" s="102" t="s">
        <v>13</v>
      </c>
      <c r="K12" s="102" t="s">
        <v>58</v>
      </c>
      <c r="L12" s="102" t="s">
        <v>14</v>
      </c>
      <c r="M12" s="102" t="s">
        <v>63</v>
      </c>
      <c r="N12" s="7"/>
      <c r="O12" s="13"/>
    </row>
    <row r="13" spans="1:16" ht="15" customHeight="1" thickTop="1" x14ac:dyDescent="0.25">
      <c r="A13" s="11"/>
      <c r="B13" s="90"/>
      <c r="C13" s="7"/>
      <c r="D13" s="195" t="s">
        <v>55</v>
      </c>
      <c r="E13" s="196"/>
      <c r="F13" s="197"/>
      <c r="G13" s="106">
        <f>+G14+G17+G20</f>
        <v>38740.190360000008</v>
      </c>
      <c r="H13" s="104"/>
      <c r="I13" s="106">
        <f>+I14+I17+I20</f>
        <v>43253.86851</v>
      </c>
      <c r="J13" s="104"/>
      <c r="K13" s="106">
        <f>+G13-I13</f>
        <v>-4513.6781499999925</v>
      </c>
      <c r="L13" s="152">
        <f>+IF(I13=0,"  - ",G13/I13-1)</f>
        <v>-0.10435316667586536</v>
      </c>
      <c r="M13" s="152">
        <v>-0.12877227851170647</v>
      </c>
      <c r="N13" s="7"/>
      <c r="O13" s="13"/>
    </row>
    <row r="14" spans="1:16" x14ac:dyDescent="0.25">
      <c r="A14" s="11"/>
      <c r="B14" s="90"/>
      <c r="C14" s="7"/>
      <c r="D14" s="198" t="s">
        <v>18</v>
      </c>
      <c r="E14" s="198"/>
      <c r="F14" s="198"/>
      <c r="G14" s="63">
        <v>28703.310290000005</v>
      </c>
      <c r="H14" s="111">
        <f t="shared" ref="H14:H20" si="0">+G14/G$13</f>
        <v>0.74091815304131092</v>
      </c>
      <c r="I14" s="63">
        <v>31985.186310000001</v>
      </c>
      <c r="J14" s="111">
        <f t="shared" ref="J14:J20" si="1">+I14/I$13</f>
        <v>0.73947573735757866</v>
      </c>
      <c r="K14" s="65">
        <f>+G14-I14</f>
        <v>-3281.8760199999961</v>
      </c>
      <c r="L14" s="64">
        <f t="shared" ref="L14:L22" si="2">+IF(I14=0,"  - ",G14/I14-1)</f>
        <v>-0.10260612485392762</v>
      </c>
      <c r="M14" s="64">
        <v>-0.12707286842143395</v>
      </c>
      <c r="N14" s="7"/>
      <c r="O14" s="13"/>
    </row>
    <row r="15" spans="1:16" x14ac:dyDescent="0.25">
      <c r="A15" s="11"/>
      <c r="B15" s="90"/>
      <c r="C15" s="7"/>
      <c r="D15" s="199" t="s">
        <v>19</v>
      </c>
      <c r="E15" s="199"/>
      <c r="F15" s="199"/>
      <c r="G15" s="107">
        <v>10926.89608</v>
      </c>
      <c r="H15" s="112">
        <f t="shared" si="0"/>
        <v>0.28205581796217066</v>
      </c>
      <c r="I15" s="107">
        <v>18423.885589999998</v>
      </c>
      <c r="J15" s="112">
        <f t="shared" si="1"/>
        <v>0.42594769496144652</v>
      </c>
      <c r="K15" s="107">
        <f t="shared" ref="K15:K22" si="3">+G15-I15</f>
        <v>-7496.9895099999976</v>
      </c>
      <c r="L15" s="108">
        <f t="shared" si="2"/>
        <v>-0.40691685113748033</v>
      </c>
      <c r="M15" s="108">
        <v>-0.42308680027499435</v>
      </c>
      <c r="N15" s="7"/>
      <c r="O15" s="13"/>
    </row>
    <row r="16" spans="1:16" x14ac:dyDescent="0.25">
      <c r="A16" s="11"/>
      <c r="B16" s="90"/>
      <c r="C16" s="7"/>
      <c r="D16" s="199" t="s">
        <v>20</v>
      </c>
      <c r="E16" s="199"/>
      <c r="F16" s="199"/>
      <c r="G16" s="107">
        <v>4886.5518100000008</v>
      </c>
      <c r="H16" s="112">
        <f t="shared" si="0"/>
        <v>0.12613649454457662</v>
      </c>
      <c r="I16" s="107">
        <v>4803.8552399999999</v>
      </c>
      <c r="J16" s="112">
        <f t="shared" si="1"/>
        <v>0.11106186349295859</v>
      </c>
      <c r="K16" s="107">
        <f t="shared" si="3"/>
        <v>82.696570000000975</v>
      </c>
      <c r="L16" s="108">
        <f t="shared" si="2"/>
        <v>1.7214625726315713E-2</v>
      </c>
      <c r="M16" s="108">
        <v>-1.0518937082670043E-2</v>
      </c>
      <c r="N16" s="7"/>
      <c r="O16" s="13"/>
    </row>
    <row r="17" spans="1:16" x14ac:dyDescent="0.25">
      <c r="A17" s="11"/>
      <c r="B17" s="90"/>
      <c r="C17" s="7"/>
      <c r="D17" s="198" t="s">
        <v>21</v>
      </c>
      <c r="E17" s="198"/>
      <c r="F17" s="198"/>
      <c r="G17" s="63">
        <v>4302.4713000000002</v>
      </c>
      <c r="H17" s="111">
        <f t="shared" si="0"/>
        <v>0.11105963238741295</v>
      </c>
      <c r="I17" s="63">
        <v>5213.2396199999994</v>
      </c>
      <c r="J17" s="111">
        <f t="shared" si="1"/>
        <v>0.12052655171859908</v>
      </c>
      <c r="K17" s="65">
        <f t="shared" si="3"/>
        <v>-910.76831999999922</v>
      </c>
      <c r="L17" s="64">
        <f t="shared" si="2"/>
        <v>-0.1747029460349262</v>
      </c>
      <c r="M17" s="64">
        <v>-0.19720402604630372</v>
      </c>
      <c r="N17" s="7"/>
      <c r="O17" s="13"/>
    </row>
    <row r="18" spans="1:16" x14ac:dyDescent="0.25">
      <c r="A18" s="11"/>
      <c r="B18" s="90"/>
      <c r="C18" s="7"/>
      <c r="D18" s="199" t="s">
        <v>22</v>
      </c>
      <c r="E18" s="199"/>
      <c r="F18" s="199"/>
      <c r="G18" s="50">
        <v>4291.5513000000001</v>
      </c>
      <c r="H18" s="113">
        <f t="shared" si="0"/>
        <v>0.11077775457786881</v>
      </c>
      <c r="I18" s="50">
        <v>5203.9536199999993</v>
      </c>
      <c r="J18" s="113">
        <f t="shared" si="1"/>
        <v>0.12031186571894444</v>
      </c>
      <c r="K18" s="52">
        <f t="shared" si="3"/>
        <v>-912.40231999999924</v>
      </c>
      <c r="L18" s="51">
        <f t="shared" si="2"/>
        <v>-0.17532868019680758</v>
      </c>
      <c r="M18" s="51">
        <v>-0.19781270005466267</v>
      </c>
      <c r="N18" s="7"/>
      <c r="O18" s="13"/>
    </row>
    <row r="19" spans="1:16" x14ac:dyDescent="0.25">
      <c r="A19" s="11"/>
      <c r="B19" s="90"/>
      <c r="C19" s="7"/>
      <c r="D19" s="199" t="s">
        <v>23</v>
      </c>
      <c r="E19" s="199"/>
      <c r="F19" s="199"/>
      <c r="G19" s="50">
        <v>10.92</v>
      </c>
      <c r="H19" s="113">
        <f t="shared" si="0"/>
        <v>2.8187780954414487E-4</v>
      </c>
      <c r="I19" s="50">
        <v>9.2859999999999996</v>
      </c>
      <c r="J19" s="113">
        <f t="shared" si="1"/>
        <v>2.1468599965464684E-4</v>
      </c>
      <c r="K19" s="52">
        <f t="shared" si="3"/>
        <v>1.6340000000000003</v>
      </c>
      <c r="L19" s="51">
        <f t="shared" si="2"/>
        <v>0.17596381649795401</v>
      </c>
      <c r="M19" s="51">
        <v>0.14390208091029089</v>
      </c>
      <c r="N19" s="7"/>
      <c r="O19" s="13"/>
    </row>
    <row r="20" spans="1:16" x14ac:dyDescent="0.25">
      <c r="A20" s="11"/>
      <c r="B20" s="90"/>
      <c r="C20" s="7"/>
      <c r="D20" s="198" t="s">
        <v>24</v>
      </c>
      <c r="E20" s="198"/>
      <c r="F20" s="198"/>
      <c r="G20" s="63">
        <v>5734.4087700000009</v>
      </c>
      <c r="H20" s="111">
        <f t="shared" si="0"/>
        <v>0.14802221457127604</v>
      </c>
      <c r="I20" s="63">
        <v>6055.4425800000008</v>
      </c>
      <c r="J20" s="111">
        <f t="shared" si="1"/>
        <v>0.13999771092382232</v>
      </c>
      <c r="K20" s="65">
        <f t="shared" si="3"/>
        <v>-321.0338099999999</v>
      </c>
      <c r="L20" s="64">
        <f t="shared" si="2"/>
        <v>-5.3015746703686806E-2</v>
      </c>
      <c r="M20" s="64">
        <v>-7.8834533224929837E-2</v>
      </c>
      <c r="N20" s="7"/>
      <c r="O20" s="13"/>
    </row>
    <row r="21" spans="1:16" x14ac:dyDescent="0.25">
      <c r="A21" s="11"/>
      <c r="B21" s="90"/>
      <c r="C21" s="7"/>
      <c r="D21" s="219" t="s">
        <v>56</v>
      </c>
      <c r="E21" s="220"/>
      <c r="F21" s="221"/>
      <c r="G21" s="105">
        <v>0</v>
      </c>
      <c r="H21" s="105"/>
      <c r="I21" s="105">
        <v>0</v>
      </c>
      <c r="J21" s="105"/>
      <c r="K21" s="105">
        <f t="shared" si="3"/>
        <v>0</v>
      </c>
      <c r="L21" s="151" t="str">
        <f t="shared" si="2"/>
        <v xml:space="preserve">  - </v>
      </c>
      <c r="M21" s="153" t="s">
        <v>64</v>
      </c>
      <c r="N21" s="7"/>
      <c r="O21" s="13"/>
    </row>
    <row r="22" spans="1:16" x14ac:dyDescent="0.25">
      <c r="A22" s="11"/>
      <c r="B22" s="90"/>
      <c r="C22" s="7"/>
      <c r="D22" s="223" t="s">
        <v>57</v>
      </c>
      <c r="E22" s="224"/>
      <c r="F22" s="225"/>
      <c r="G22" s="114">
        <f>+G21+G13</f>
        <v>38740.190360000008</v>
      </c>
      <c r="H22" s="103"/>
      <c r="I22" s="114">
        <f>+I21+I13</f>
        <v>43253.86851</v>
      </c>
      <c r="J22" s="103"/>
      <c r="K22" s="114">
        <f t="shared" si="3"/>
        <v>-4513.6781499999925</v>
      </c>
      <c r="L22" s="150">
        <f t="shared" si="2"/>
        <v>-0.10435316667586536</v>
      </c>
      <c r="M22" s="150">
        <f>+M13</f>
        <v>-0.12877227851170647</v>
      </c>
      <c r="N22" s="7"/>
      <c r="O22" s="13"/>
    </row>
    <row r="23" spans="1:16" x14ac:dyDescent="0.25">
      <c r="A23" s="11"/>
      <c r="B23" s="90"/>
      <c r="C23" s="7"/>
      <c r="D23" s="66" t="s">
        <v>25</v>
      </c>
      <c r="E23" s="67"/>
      <c r="F23" s="67"/>
      <c r="G23" s="68"/>
      <c r="H23" s="69"/>
      <c r="I23" s="68"/>
      <c r="J23" s="69"/>
      <c r="K23" s="70"/>
      <c r="L23" s="69"/>
      <c r="M23" s="7"/>
      <c r="N23" s="7"/>
      <c r="O23" s="13"/>
    </row>
    <row r="24" spans="1:16" ht="15" customHeight="1" x14ac:dyDescent="0.25">
      <c r="A24" s="11"/>
      <c r="B24" s="90"/>
      <c r="C24" s="7"/>
      <c r="D24" s="226" t="s">
        <v>65</v>
      </c>
      <c r="E24" s="226"/>
      <c r="F24" s="226"/>
      <c r="G24" s="226"/>
      <c r="H24" s="226"/>
      <c r="I24" s="226"/>
      <c r="J24" s="226"/>
      <c r="K24" s="226"/>
      <c r="L24" s="226"/>
      <c r="M24" s="226"/>
      <c r="N24" s="7"/>
      <c r="O24" s="13"/>
    </row>
    <row r="25" spans="1:16" x14ac:dyDescent="0.25">
      <c r="A25" s="11"/>
      <c r="B25" s="91"/>
      <c r="C25" s="92"/>
      <c r="D25" s="92"/>
      <c r="E25" s="92"/>
      <c r="F25" s="93"/>
      <c r="G25" s="93"/>
      <c r="H25" s="93"/>
      <c r="I25" s="93"/>
      <c r="J25" s="93"/>
      <c r="K25" s="93"/>
      <c r="L25" s="92"/>
      <c r="M25" s="92"/>
      <c r="N25" s="92"/>
      <c r="O25" s="118"/>
      <c r="P25" s="12"/>
    </row>
    <row r="26" spans="1:16" x14ac:dyDescent="0.25">
      <c r="A26" s="11"/>
      <c r="F26" s="94"/>
      <c r="G26" s="94"/>
      <c r="H26" s="94"/>
      <c r="I26" s="94"/>
      <c r="J26" s="94"/>
      <c r="K26" s="94"/>
      <c r="P26" s="12"/>
    </row>
    <row r="27" spans="1:16" x14ac:dyDescent="0.25">
      <c r="A27" s="11"/>
      <c r="P27" s="12"/>
    </row>
    <row r="28" spans="1:16" s="11" customFormat="1" x14ac:dyDescent="0.25">
      <c r="B28" s="37" t="s">
        <v>82</v>
      </c>
      <c r="C28" s="87"/>
      <c r="D28" s="87"/>
      <c r="E28" s="87"/>
      <c r="F28" s="87"/>
      <c r="G28" s="88"/>
      <c r="H28" s="88"/>
      <c r="I28" s="88"/>
      <c r="J28" s="88"/>
      <c r="K28" s="88"/>
      <c r="L28" s="88"/>
      <c r="M28" s="88"/>
      <c r="N28" s="88"/>
      <c r="O28" s="116"/>
    </row>
    <row r="29" spans="1:16" s="11" customFormat="1" x14ac:dyDescent="0.25">
      <c r="B29" s="146"/>
      <c r="C29" s="147"/>
      <c r="D29" s="147"/>
      <c r="E29" s="147"/>
      <c r="F29" s="147"/>
      <c r="G29" s="7"/>
      <c r="H29" s="7"/>
      <c r="I29" s="7"/>
      <c r="J29" s="7"/>
      <c r="K29" s="7"/>
      <c r="L29" s="7"/>
      <c r="M29" s="7"/>
      <c r="N29" s="7"/>
      <c r="O29" s="117"/>
    </row>
    <row r="30" spans="1:16" x14ac:dyDescent="0.25">
      <c r="A30" s="11"/>
      <c r="B30" s="90"/>
      <c r="C30" s="175" t="s">
        <v>79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42"/>
      <c r="P30" s="11"/>
    </row>
    <row r="31" spans="1:16" x14ac:dyDescent="0.25">
      <c r="A31" s="11"/>
      <c r="B31" s="90"/>
      <c r="C31" s="176" t="s">
        <v>78</v>
      </c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43"/>
      <c r="P31" s="11"/>
    </row>
    <row r="32" spans="1:16" ht="15" customHeight="1" x14ac:dyDescent="0.25">
      <c r="A32" s="11"/>
      <c r="B32" s="90"/>
      <c r="C32" s="76" t="s">
        <v>44</v>
      </c>
      <c r="D32" s="134">
        <v>2007</v>
      </c>
      <c r="E32" s="134">
        <v>2008</v>
      </c>
      <c r="F32" s="134">
        <v>2009</v>
      </c>
      <c r="G32" s="134">
        <v>2010</v>
      </c>
      <c r="H32" s="134">
        <v>2011</v>
      </c>
      <c r="I32" s="134">
        <v>2012</v>
      </c>
      <c r="J32" s="134">
        <v>2013</v>
      </c>
      <c r="K32" s="134">
        <v>2014</v>
      </c>
      <c r="L32" s="134">
        <v>2015</v>
      </c>
      <c r="M32" s="134">
        <v>2016</v>
      </c>
      <c r="N32" s="134">
        <v>2017</v>
      </c>
      <c r="O32" s="13"/>
      <c r="P32" s="11"/>
    </row>
    <row r="33" spans="1:16" ht="15" customHeight="1" x14ac:dyDescent="0.25">
      <c r="A33" s="11"/>
      <c r="B33" s="90"/>
      <c r="C33" s="136" t="s">
        <v>42</v>
      </c>
      <c r="D33" s="141">
        <v>15905.725030000003</v>
      </c>
      <c r="E33" s="141">
        <v>15107.903159999998</v>
      </c>
      <c r="F33" s="141">
        <v>16545.189690000007</v>
      </c>
      <c r="G33" s="141">
        <v>24013.33296</v>
      </c>
      <c r="H33" s="141">
        <v>16410.76657</v>
      </c>
      <c r="I33" s="141">
        <v>23601.850160000002</v>
      </c>
      <c r="J33" s="141">
        <v>32331.485359999999</v>
      </c>
      <c r="K33" s="141">
        <v>36764.590120000001</v>
      </c>
      <c r="L33" s="141">
        <v>34809.754789999999</v>
      </c>
      <c r="M33" s="141">
        <v>43253.86851</v>
      </c>
      <c r="N33" s="141">
        <v>38740.190360000008</v>
      </c>
      <c r="O33" s="13"/>
      <c r="P33" s="11"/>
    </row>
    <row r="34" spans="1:16" x14ac:dyDescent="0.25">
      <c r="A34" s="11"/>
      <c r="B34" s="90"/>
      <c r="C34" s="135" t="s">
        <v>45</v>
      </c>
      <c r="D34" s="107">
        <v>12197.78989</v>
      </c>
      <c r="E34" s="107">
        <v>10747.101270000001</v>
      </c>
      <c r="F34" s="107">
        <v>12267.217430000001</v>
      </c>
      <c r="G34" s="107">
        <v>19212.692489999998</v>
      </c>
      <c r="H34" s="107">
        <v>12054.475689999999</v>
      </c>
      <c r="I34" s="107">
        <v>15750.578970000002</v>
      </c>
      <c r="J34" s="107">
        <v>22507.352370000001</v>
      </c>
      <c r="K34" s="107">
        <v>26954.802580000003</v>
      </c>
      <c r="L34" s="107">
        <v>25597.990089999999</v>
      </c>
      <c r="M34" s="107">
        <v>31985.186310000001</v>
      </c>
      <c r="N34" s="107">
        <v>28703.310290000005</v>
      </c>
      <c r="O34" s="13"/>
      <c r="P34" s="11"/>
    </row>
    <row r="35" spans="1:16" ht="15" customHeight="1" x14ac:dyDescent="0.25">
      <c r="A35" s="11"/>
      <c r="B35" s="90"/>
      <c r="C35" s="135" t="s">
        <v>74</v>
      </c>
      <c r="D35" s="107">
        <v>7161.5436099999997</v>
      </c>
      <c r="E35" s="107">
        <v>6196.4876599999998</v>
      </c>
      <c r="F35" s="107">
        <v>7437.7039999999997</v>
      </c>
      <c r="G35" s="107">
        <v>9899.7595399999991</v>
      </c>
      <c r="H35" s="107">
        <v>6687.9373000000014</v>
      </c>
      <c r="I35" s="107">
        <v>9281.0660800000023</v>
      </c>
      <c r="J35" s="107">
        <v>12659.555480000003</v>
      </c>
      <c r="K35" s="107">
        <v>14083.97342</v>
      </c>
      <c r="L35" s="107">
        <v>13954.852340000001</v>
      </c>
      <c r="M35" s="107">
        <v>18423.885589999998</v>
      </c>
      <c r="N35" s="107">
        <v>10926.89608</v>
      </c>
      <c r="O35" s="13"/>
      <c r="P35" s="11"/>
    </row>
    <row r="36" spans="1:16" x14ac:dyDescent="0.25">
      <c r="A36" s="11"/>
      <c r="B36" s="90"/>
      <c r="C36" s="135" t="s">
        <v>75</v>
      </c>
      <c r="D36" s="107">
        <v>798.75779</v>
      </c>
      <c r="E36" s="107">
        <v>1283.1240600000001</v>
      </c>
      <c r="F36" s="107">
        <v>1319.21721</v>
      </c>
      <c r="G36" s="107">
        <v>1401.0145600000001</v>
      </c>
      <c r="H36" s="107">
        <v>1338.9786999999999</v>
      </c>
      <c r="I36" s="107">
        <v>1447.3479499999999</v>
      </c>
      <c r="J36" s="107">
        <v>2305.1187200000004</v>
      </c>
      <c r="K36" s="107">
        <v>3479.2155200000007</v>
      </c>
      <c r="L36" s="107">
        <v>3541.0019399999996</v>
      </c>
      <c r="M36" s="107">
        <v>4803.8552399999999</v>
      </c>
      <c r="N36" s="107">
        <v>4886.5518100000008</v>
      </c>
      <c r="O36" s="13"/>
      <c r="P36" s="11"/>
    </row>
    <row r="37" spans="1:16" x14ac:dyDescent="0.25">
      <c r="A37" s="11"/>
      <c r="B37" s="90"/>
      <c r="C37" s="135" t="s">
        <v>46</v>
      </c>
      <c r="D37" s="107">
        <v>996.14403000000004</v>
      </c>
      <c r="E37" s="107">
        <v>1087.95397</v>
      </c>
      <c r="F37" s="107">
        <v>791.48005999999998</v>
      </c>
      <c r="G37" s="107">
        <v>1437.8320900000001</v>
      </c>
      <c r="H37" s="107">
        <v>1733.1778199999999</v>
      </c>
      <c r="I37" s="107">
        <v>3193.4952900000008</v>
      </c>
      <c r="J37" s="107">
        <v>4614.1595800000005</v>
      </c>
      <c r="K37" s="107">
        <v>4291.3960400000005</v>
      </c>
      <c r="L37" s="107">
        <v>3294.6796199999999</v>
      </c>
      <c r="M37" s="107">
        <v>5203.9536199999993</v>
      </c>
      <c r="N37" s="107">
        <v>4291.5513000000001</v>
      </c>
      <c r="O37" s="13"/>
      <c r="P37" s="11"/>
    </row>
    <row r="38" spans="1:16" x14ac:dyDescent="0.25">
      <c r="A38" s="11"/>
      <c r="B38" s="90"/>
      <c r="C38" s="135" t="s">
        <v>47</v>
      </c>
      <c r="D38" s="107">
        <v>21.79691</v>
      </c>
      <c r="E38" s="107">
        <v>18.631049999999998</v>
      </c>
      <c r="F38" s="107">
        <v>28.63496</v>
      </c>
      <c r="G38" s="107">
        <v>24.83494</v>
      </c>
      <c r="H38" s="107">
        <v>9.6230199999999986</v>
      </c>
      <c r="I38" s="107">
        <v>7.1300199999999991</v>
      </c>
      <c r="J38" s="107">
        <v>7.0949899999999992</v>
      </c>
      <c r="K38" s="107">
        <v>5.7140200000000005</v>
      </c>
      <c r="L38" s="107">
        <v>9.0679899999999982</v>
      </c>
      <c r="M38" s="107">
        <v>9.2859999999999996</v>
      </c>
      <c r="N38" s="107">
        <v>10.92</v>
      </c>
      <c r="O38" s="13"/>
      <c r="P38" s="11"/>
    </row>
    <row r="39" spans="1:16" x14ac:dyDescent="0.25">
      <c r="A39" s="11"/>
      <c r="B39" s="98"/>
      <c r="C39" s="138" t="s">
        <v>56</v>
      </c>
      <c r="D39" s="141">
        <v>0</v>
      </c>
      <c r="E39" s="141"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1">
        <v>0</v>
      </c>
      <c r="N39" s="141">
        <v>0</v>
      </c>
      <c r="O39" s="13"/>
      <c r="P39" s="11"/>
    </row>
    <row r="40" spans="1:16" x14ac:dyDescent="0.25">
      <c r="A40" s="11"/>
      <c r="B40" s="99"/>
      <c r="C40" s="139" t="s">
        <v>76</v>
      </c>
      <c r="D40" s="127">
        <f>+D33+D39</f>
        <v>15905.725030000003</v>
      </c>
      <c r="E40" s="127">
        <f t="shared" ref="E40" si="4">+E33+E39</f>
        <v>15107.903159999998</v>
      </c>
      <c r="F40" s="127">
        <f t="shared" ref="F40" si="5">+F33+F39</f>
        <v>16545.189690000007</v>
      </c>
      <c r="G40" s="127">
        <f t="shared" ref="G40" si="6">+G33+G39</f>
        <v>24013.33296</v>
      </c>
      <c r="H40" s="127">
        <f t="shared" ref="H40" si="7">+H33+H39</f>
        <v>16410.76657</v>
      </c>
      <c r="I40" s="127">
        <f t="shared" ref="I40" si="8">+I33+I39</f>
        <v>23601.850160000002</v>
      </c>
      <c r="J40" s="127">
        <f t="shared" ref="J40" si="9">+J33+J39</f>
        <v>32331.485359999999</v>
      </c>
      <c r="K40" s="127">
        <f t="shared" ref="K40" si="10">+K33+K39</f>
        <v>36764.590120000001</v>
      </c>
      <c r="L40" s="127">
        <f t="shared" ref="L40" si="11">+L33+L39</f>
        <v>34809.754789999999</v>
      </c>
      <c r="M40" s="127">
        <f t="shared" ref="M40" si="12">+M33+M39</f>
        <v>43253.86851</v>
      </c>
      <c r="N40" s="127">
        <f t="shared" ref="N40" si="13">+N33+N39</f>
        <v>38740.190360000008</v>
      </c>
      <c r="O40" s="13"/>
      <c r="P40" s="11"/>
    </row>
    <row r="41" spans="1:16" x14ac:dyDescent="0.25">
      <c r="A41" s="11"/>
      <c r="B41" s="99"/>
      <c r="C41" s="222" t="s">
        <v>77</v>
      </c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117"/>
      <c r="P41" s="11"/>
    </row>
    <row r="42" spans="1:16" x14ac:dyDescent="0.25">
      <c r="A42" s="11"/>
      <c r="B42" s="10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44"/>
      <c r="P42" s="11"/>
    </row>
    <row r="43" spans="1:16" x14ac:dyDescent="0.25">
      <c r="A43" s="11"/>
      <c r="B43" s="10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44"/>
      <c r="P43" s="11"/>
    </row>
    <row r="44" spans="1:16" x14ac:dyDescent="0.25">
      <c r="A44" s="11"/>
      <c r="B44" s="100"/>
      <c r="C44" s="175" t="s">
        <v>80</v>
      </c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44"/>
      <c r="P44" s="11"/>
    </row>
    <row r="45" spans="1:16" x14ac:dyDescent="0.25">
      <c r="A45" s="11"/>
      <c r="B45" s="100"/>
      <c r="C45" s="176" t="s">
        <v>81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44"/>
      <c r="P45" s="11"/>
    </row>
    <row r="46" spans="1:16" x14ac:dyDescent="0.25">
      <c r="A46" s="11"/>
      <c r="B46" s="100"/>
      <c r="C46" s="76" t="s">
        <v>44</v>
      </c>
      <c r="D46" s="134">
        <v>2007</v>
      </c>
      <c r="E46" s="134">
        <v>2008</v>
      </c>
      <c r="F46" s="134">
        <v>2009</v>
      </c>
      <c r="G46" s="134">
        <v>2010</v>
      </c>
      <c r="H46" s="134">
        <v>2011</v>
      </c>
      <c r="I46" s="134">
        <v>2012</v>
      </c>
      <c r="J46" s="134">
        <v>2013</v>
      </c>
      <c r="K46" s="134">
        <v>2014</v>
      </c>
      <c r="L46" s="134">
        <v>2015</v>
      </c>
      <c r="M46" s="134">
        <v>2016</v>
      </c>
      <c r="N46" s="134">
        <v>2017</v>
      </c>
      <c r="O46" s="144"/>
      <c r="P46" s="11"/>
    </row>
    <row r="47" spans="1:16" x14ac:dyDescent="0.25">
      <c r="A47" s="11"/>
      <c r="B47" s="100"/>
      <c r="C47" s="136" t="s">
        <v>42</v>
      </c>
      <c r="D47" s="137">
        <v>0.30302821389612844</v>
      </c>
      <c r="E47" s="137">
        <v>-5.0159415461742407E-2</v>
      </c>
      <c r="F47" s="137">
        <v>9.5134746018586958E-2</v>
      </c>
      <c r="G47" s="137">
        <v>0.45137852209175788</v>
      </c>
      <c r="H47" s="137">
        <v>-0.31659771688769356</v>
      </c>
      <c r="I47" s="137">
        <v>0.43819303378221175</v>
      </c>
      <c r="J47" s="137">
        <v>0.36987079999324912</v>
      </c>
      <c r="K47" s="137">
        <v>0.13711416938129828</v>
      </c>
      <c r="L47" s="137">
        <v>-5.3171688399609507E-2</v>
      </c>
      <c r="M47" s="137">
        <v>0.24257894865797192</v>
      </c>
      <c r="N47" s="137">
        <v>-0.10435316667586536</v>
      </c>
      <c r="O47" s="144"/>
      <c r="P47" s="11"/>
    </row>
    <row r="48" spans="1:16" x14ac:dyDescent="0.25">
      <c r="A48" s="11"/>
      <c r="B48" s="100"/>
      <c r="C48" s="135" t="s">
        <v>45</v>
      </c>
      <c r="D48" s="108">
        <v>0.31673571892151808</v>
      </c>
      <c r="E48" s="108">
        <v>-0.11893044830927146</v>
      </c>
      <c r="F48" s="108">
        <v>0.14144429477400844</v>
      </c>
      <c r="G48" s="108">
        <v>0.56618178487768089</v>
      </c>
      <c r="H48" s="108">
        <v>-0.37257749291130193</v>
      </c>
      <c r="I48" s="108">
        <v>0.30661667707921714</v>
      </c>
      <c r="J48" s="108">
        <v>0.42898571619935799</v>
      </c>
      <c r="K48" s="108">
        <v>0.19759988366859171</v>
      </c>
      <c r="L48" s="108">
        <v>-5.0336576792691323E-2</v>
      </c>
      <c r="M48" s="108">
        <v>0.24951944264152193</v>
      </c>
      <c r="N48" s="108">
        <v>-0.10260612485392762</v>
      </c>
      <c r="O48" s="144"/>
      <c r="P48" s="11"/>
    </row>
    <row r="49" spans="1:16" x14ac:dyDescent="0.25">
      <c r="A49" s="11"/>
      <c r="B49" s="100"/>
      <c r="C49" s="135" t="s">
        <v>74</v>
      </c>
      <c r="D49" s="108">
        <v>0.19219974170799881</v>
      </c>
      <c r="E49" s="108">
        <v>-0.13475529893477811</v>
      </c>
      <c r="F49" s="108">
        <v>0.20030966058601019</v>
      </c>
      <c r="G49" s="108">
        <v>0.33102359814265259</v>
      </c>
      <c r="H49" s="108">
        <v>-0.32443436903923006</v>
      </c>
      <c r="I49" s="108">
        <v>0.38773222051588307</v>
      </c>
      <c r="J49" s="108">
        <v>0.36401953944497722</v>
      </c>
      <c r="K49" s="108">
        <v>0.11251721612582233</v>
      </c>
      <c r="L49" s="108">
        <v>-9.1679440275455049E-3</v>
      </c>
      <c r="M49" s="108">
        <v>0.32024941153909747</v>
      </c>
      <c r="N49" s="108">
        <v>-0.40691685113748033</v>
      </c>
      <c r="O49" s="144"/>
      <c r="P49" s="11"/>
    </row>
    <row r="50" spans="1:16" x14ac:dyDescent="0.25">
      <c r="A50" s="11"/>
      <c r="B50" s="100"/>
      <c r="C50" s="135" t="s">
        <v>75</v>
      </c>
      <c r="D50" s="108">
        <v>0.30401683387278133</v>
      </c>
      <c r="E50" s="108">
        <v>0.60639943179771683</v>
      </c>
      <c r="F50" s="108">
        <v>2.812911948670016E-2</v>
      </c>
      <c r="G50" s="108">
        <v>6.2004459447584148E-2</v>
      </c>
      <c r="H50" s="108">
        <v>-4.4279240038733181E-2</v>
      </c>
      <c r="I50" s="108">
        <v>8.0934259820563126E-2</v>
      </c>
      <c r="J50" s="108">
        <v>0.59265000513525479</v>
      </c>
      <c r="K50" s="108">
        <v>0.5093433105258891</v>
      </c>
      <c r="L50" s="108">
        <v>1.7758721655736665E-2</v>
      </c>
      <c r="M50" s="108">
        <v>0.35663727989937222</v>
      </c>
      <c r="N50" s="108">
        <v>1.7214625726315713E-2</v>
      </c>
      <c r="O50" s="144"/>
      <c r="P50" s="11"/>
    </row>
    <row r="51" spans="1:16" x14ac:dyDescent="0.25">
      <c r="B51" s="100"/>
      <c r="C51" s="135" t="s">
        <v>46</v>
      </c>
      <c r="D51" s="108">
        <v>4.3295640860245621E-2</v>
      </c>
      <c r="E51" s="108">
        <v>9.2165326734930053E-2</v>
      </c>
      <c r="F51" s="108">
        <v>-0.27250593147796509</v>
      </c>
      <c r="G51" s="108">
        <v>0.81663716202780923</v>
      </c>
      <c r="H51" s="108">
        <v>0.20541044538795883</v>
      </c>
      <c r="I51" s="108">
        <v>0.84256644249001589</v>
      </c>
      <c r="J51" s="108">
        <v>0.44486187108170094</v>
      </c>
      <c r="K51" s="108">
        <v>-6.9950666942472761E-2</v>
      </c>
      <c r="L51" s="108">
        <v>-0.23225924867097569</v>
      </c>
      <c r="M51" s="108">
        <v>0.57950217326442188</v>
      </c>
      <c r="N51" s="108">
        <v>-0.17532868019680758</v>
      </c>
      <c r="O51" s="144"/>
      <c r="P51" s="11"/>
    </row>
    <row r="52" spans="1:16" x14ac:dyDescent="0.25">
      <c r="B52" s="100"/>
      <c r="C52" s="135" t="s">
        <v>47</v>
      </c>
      <c r="D52" s="108">
        <v>0.21872370356661408</v>
      </c>
      <c r="E52" s="108">
        <v>-0.14524352304982691</v>
      </c>
      <c r="F52" s="108">
        <v>0.53694826646914695</v>
      </c>
      <c r="G52" s="108">
        <v>-0.13270561579272333</v>
      </c>
      <c r="H52" s="108">
        <v>-0.61252090804326498</v>
      </c>
      <c r="I52" s="108">
        <v>-0.25906628064786308</v>
      </c>
      <c r="J52" s="108">
        <v>-4.9130296969713827E-3</v>
      </c>
      <c r="K52" s="108">
        <v>-0.19464016157880404</v>
      </c>
      <c r="L52" s="108">
        <v>0.58697204420005478</v>
      </c>
      <c r="M52" s="108">
        <v>2.4041711559011469E-2</v>
      </c>
      <c r="N52" s="108">
        <v>0.17596381649795401</v>
      </c>
      <c r="O52" s="145"/>
      <c r="P52" s="11"/>
    </row>
    <row r="53" spans="1:16" x14ac:dyDescent="0.25">
      <c r="B53" s="100"/>
      <c r="C53" s="138" t="s">
        <v>56</v>
      </c>
      <c r="D53" s="137">
        <v>0</v>
      </c>
      <c r="E53" s="137">
        <v>0</v>
      </c>
      <c r="F53" s="137">
        <v>0</v>
      </c>
      <c r="G53" s="137">
        <v>0</v>
      </c>
      <c r="H53" s="137">
        <v>0</v>
      </c>
      <c r="I53" s="137">
        <v>0</v>
      </c>
      <c r="J53" s="137">
        <v>0</v>
      </c>
      <c r="K53" s="137">
        <v>0</v>
      </c>
      <c r="L53" s="137">
        <v>0</v>
      </c>
      <c r="M53" s="137">
        <v>0</v>
      </c>
      <c r="N53" s="137">
        <v>0</v>
      </c>
      <c r="O53" s="145"/>
      <c r="P53" s="11"/>
    </row>
    <row r="54" spans="1:16" x14ac:dyDescent="0.25">
      <c r="B54" s="100"/>
      <c r="C54" s="139" t="s">
        <v>76</v>
      </c>
      <c r="D54" s="127">
        <f>+D47</f>
        <v>0.30302821389612844</v>
      </c>
      <c r="E54" s="140">
        <f>+E33/D33-1</f>
        <v>-5.0159415461742407E-2</v>
      </c>
      <c r="F54" s="140">
        <f t="shared" ref="F54:N54" si="14">+F33/E33-1</f>
        <v>9.5134746018586958E-2</v>
      </c>
      <c r="G54" s="140">
        <f t="shared" si="14"/>
        <v>0.45137852209175788</v>
      </c>
      <c r="H54" s="140">
        <f t="shared" si="14"/>
        <v>-0.31659771688769356</v>
      </c>
      <c r="I54" s="140">
        <f t="shared" si="14"/>
        <v>0.43819303378221175</v>
      </c>
      <c r="J54" s="140">
        <f t="shared" si="14"/>
        <v>0.36987079999324912</v>
      </c>
      <c r="K54" s="140">
        <f t="shared" si="14"/>
        <v>0.13711416938129828</v>
      </c>
      <c r="L54" s="140">
        <f t="shared" si="14"/>
        <v>-5.3171688399609507E-2</v>
      </c>
      <c r="M54" s="140">
        <f t="shared" si="14"/>
        <v>0.24257894865797192</v>
      </c>
      <c r="N54" s="140">
        <f t="shared" si="14"/>
        <v>-0.10435316667586536</v>
      </c>
      <c r="O54" s="145"/>
      <c r="P54" s="11"/>
    </row>
    <row r="55" spans="1:16" ht="15" customHeight="1" x14ac:dyDescent="0.25">
      <c r="A55" s="11"/>
      <c r="B55" s="100"/>
      <c r="C55" s="222" t="s">
        <v>77</v>
      </c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145"/>
      <c r="P55" s="11"/>
    </row>
    <row r="56" spans="1:16" x14ac:dyDescent="0.25">
      <c r="A56" s="11"/>
      <c r="B56" s="10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44"/>
      <c r="P56" s="11"/>
    </row>
    <row r="57" spans="1:16" x14ac:dyDescent="0.25">
      <c r="A57" s="11"/>
      <c r="B57" s="100"/>
      <c r="C57" s="175" t="s">
        <v>80</v>
      </c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44"/>
      <c r="P57" s="11"/>
    </row>
    <row r="58" spans="1:16" x14ac:dyDescent="0.25">
      <c r="A58" s="11"/>
      <c r="B58" s="100"/>
      <c r="C58" s="176" t="s">
        <v>83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44"/>
      <c r="P58" s="11"/>
    </row>
    <row r="59" spans="1:16" x14ac:dyDescent="0.25">
      <c r="A59" s="11"/>
      <c r="B59" s="100"/>
      <c r="C59" s="76" t="s">
        <v>44</v>
      </c>
      <c r="D59" s="134">
        <v>2007</v>
      </c>
      <c r="E59" s="134">
        <v>2008</v>
      </c>
      <c r="F59" s="134">
        <v>2009</v>
      </c>
      <c r="G59" s="134">
        <v>2010</v>
      </c>
      <c r="H59" s="134">
        <v>2011</v>
      </c>
      <c r="I59" s="134">
        <v>2012</v>
      </c>
      <c r="J59" s="134">
        <v>2013</v>
      </c>
      <c r="K59" s="134">
        <v>2014</v>
      </c>
      <c r="L59" s="134">
        <v>2015</v>
      </c>
      <c r="M59" s="134">
        <v>2016</v>
      </c>
      <c r="N59" s="134">
        <v>2017</v>
      </c>
      <c r="O59" s="144"/>
      <c r="P59" s="11"/>
    </row>
    <row r="60" spans="1:16" x14ac:dyDescent="0.25">
      <c r="A60" s="11"/>
      <c r="B60" s="100"/>
      <c r="C60" s="136" t="s">
        <v>42</v>
      </c>
      <c r="D60" s="137">
        <v>0.28027822266629698</v>
      </c>
      <c r="E60" s="137">
        <v>-0.10213348508696785</v>
      </c>
      <c r="F60" s="137">
        <v>6.3887422054256238E-2</v>
      </c>
      <c r="G60" s="137">
        <v>0.42954262246526143</v>
      </c>
      <c r="H60" s="137">
        <v>-0.33887313670805264</v>
      </c>
      <c r="I60" s="137">
        <v>0.38747112601522704</v>
      </c>
      <c r="J60" s="137">
        <v>0.33247208597340472</v>
      </c>
      <c r="K60" s="137">
        <v>0.10137495900294646</v>
      </c>
      <c r="L60" s="137">
        <v>-8.5625474172295379E-2</v>
      </c>
      <c r="M60" s="137">
        <v>0.19949184332354042</v>
      </c>
      <c r="N60" s="137">
        <v>-0.12877227851170647</v>
      </c>
      <c r="O60" s="144"/>
      <c r="P60" s="11"/>
    </row>
    <row r="61" spans="1:16" x14ac:dyDescent="0.25">
      <c r="A61" s="11"/>
      <c r="B61" s="100"/>
      <c r="C61" s="135" t="s">
        <v>45</v>
      </c>
      <c r="D61" s="108">
        <v>0.29374640392587326</v>
      </c>
      <c r="E61" s="108">
        <v>-0.16714145441878736</v>
      </c>
      <c r="F61" s="108">
        <v>0.1088756270409188</v>
      </c>
      <c r="G61" s="108">
        <v>0.54261867730037738</v>
      </c>
      <c r="H61" s="108">
        <v>-0.39302825828845867</v>
      </c>
      <c r="I61" s="108">
        <v>0.26053517826446759</v>
      </c>
      <c r="J61" s="108">
        <v>0.38997311140564617</v>
      </c>
      <c r="K61" s="108">
        <v>0.15995962260772623</v>
      </c>
      <c r="L61" s="108">
        <v>-8.2887539744814442E-2</v>
      </c>
      <c r="M61" s="108">
        <v>0.20619167187841492</v>
      </c>
      <c r="N61" s="108">
        <v>-0.12707286842143395</v>
      </c>
      <c r="O61" s="144"/>
      <c r="P61" s="11"/>
    </row>
    <row r="62" spans="1:16" x14ac:dyDescent="0.25">
      <c r="A62" s="11"/>
      <c r="B62" s="100"/>
      <c r="C62" s="135" t="s">
        <v>74</v>
      </c>
      <c r="D62" s="108">
        <v>0.17138474063678921</v>
      </c>
      <c r="E62" s="108">
        <v>-0.18210038933000738</v>
      </c>
      <c r="F62" s="108">
        <v>0.16606139574170342</v>
      </c>
      <c r="G62" s="108">
        <v>0.31099843086399304</v>
      </c>
      <c r="H62" s="108">
        <v>-0.34645435407253133</v>
      </c>
      <c r="I62" s="108">
        <v>0.33878995474146922</v>
      </c>
      <c r="J62" s="108">
        <v>0.32678057013967177</v>
      </c>
      <c r="K62" s="108">
        <v>7.7551081759303253E-2</v>
      </c>
      <c r="L62" s="108">
        <v>-4.3130016018070871E-2</v>
      </c>
      <c r="M62" s="108">
        <v>0.27446904038107611</v>
      </c>
      <c r="N62" s="108">
        <v>-0.42308680027499435</v>
      </c>
      <c r="O62" s="144"/>
      <c r="P62" s="11"/>
    </row>
    <row r="63" spans="1:16" x14ac:dyDescent="0.25">
      <c r="A63" s="11"/>
      <c r="B63" s="100"/>
      <c r="C63" s="135" t="s">
        <v>75</v>
      </c>
      <c r="D63" s="108">
        <v>0.281249582006873</v>
      </c>
      <c r="E63" s="108">
        <v>0.51849929647683624</v>
      </c>
      <c r="F63" s="108">
        <v>-1.2063424649544352E-3</v>
      </c>
      <c r="G63" s="108">
        <v>4.6026668384528291E-2</v>
      </c>
      <c r="H63" s="108">
        <v>-7.5430849691274116E-2</v>
      </c>
      <c r="I63" s="108">
        <v>4.2812083908887244E-2</v>
      </c>
      <c r="J63" s="108">
        <v>0.54916921696453769</v>
      </c>
      <c r="K63" s="108">
        <v>0.46190503250549231</v>
      </c>
      <c r="L63" s="108">
        <v>-1.7126297218559849E-2</v>
      </c>
      <c r="M63" s="108">
        <v>0.30959513948425221</v>
      </c>
      <c r="N63" s="108">
        <v>-1.0518937082670043E-2</v>
      </c>
      <c r="O63" s="144"/>
      <c r="P63" s="11"/>
    </row>
    <row r="64" spans="1:16" x14ac:dyDescent="0.25">
      <c r="A64" s="11"/>
      <c r="B64" s="100"/>
      <c r="C64" s="135" t="s">
        <v>46</v>
      </c>
      <c r="D64" s="108">
        <v>2.5080404669217238E-2</v>
      </c>
      <c r="E64" s="108">
        <v>3.2403428098462417E-2</v>
      </c>
      <c r="F64" s="108">
        <v>-0.29326341627504715</v>
      </c>
      <c r="G64" s="108">
        <v>0.78930596887315763</v>
      </c>
      <c r="H64" s="108">
        <v>0.16612022879023325</v>
      </c>
      <c r="I64" s="108">
        <v>0.77758317323808535</v>
      </c>
      <c r="J64" s="108">
        <v>0.40541583287501171</v>
      </c>
      <c r="K64" s="108">
        <v>-9.9181881952724482E-2</v>
      </c>
      <c r="L64" s="108">
        <v>-0.25857457275594986</v>
      </c>
      <c r="M64" s="108">
        <v>0.52473207065733152</v>
      </c>
      <c r="N64" s="108">
        <v>-0.19781270005466267</v>
      </c>
      <c r="O64" s="144"/>
      <c r="P64" s="11"/>
    </row>
    <row r="65" spans="1:16" x14ac:dyDescent="0.25">
      <c r="A65" s="11"/>
      <c r="B65" s="100"/>
      <c r="C65" s="135" t="s">
        <v>47</v>
      </c>
      <c r="D65" s="108">
        <v>0.197445612062497</v>
      </c>
      <c r="E65" s="108">
        <v>-0.19201471115105662</v>
      </c>
      <c r="F65" s="108">
        <v>0.49309474015799948</v>
      </c>
      <c r="G65" s="108">
        <v>-0.14575400587974208</v>
      </c>
      <c r="H65" s="108">
        <v>-0.62515074504884216</v>
      </c>
      <c r="I65" s="108">
        <v>-0.28519738467330458</v>
      </c>
      <c r="J65" s="108">
        <v>-3.2079805591033628E-2</v>
      </c>
      <c r="K65" s="108">
        <v>-0.21995241734927895</v>
      </c>
      <c r="L65" s="108">
        <v>0.53257648999165164</v>
      </c>
      <c r="M65" s="108">
        <v>-1.1467495433790775E-2</v>
      </c>
      <c r="N65" s="108">
        <v>0.14390208091029089</v>
      </c>
      <c r="O65" s="145"/>
      <c r="P65" s="11"/>
    </row>
    <row r="66" spans="1:16" x14ac:dyDescent="0.25">
      <c r="A66" s="11"/>
      <c r="B66" s="100"/>
      <c r="C66" s="138" t="s">
        <v>56</v>
      </c>
      <c r="D66" s="137">
        <v>0</v>
      </c>
      <c r="E66" s="137">
        <v>0</v>
      </c>
      <c r="F66" s="137">
        <v>0</v>
      </c>
      <c r="G66" s="137">
        <v>0</v>
      </c>
      <c r="H66" s="137">
        <v>0</v>
      </c>
      <c r="I66" s="137">
        <v>0</v>
      </c>
      <c r="J66" s="137">
        <v>0</v>
      </c>
      <c r="K66" s="137">
        <v>0</v>
      </c>
      <c r="L66" s="137">
        <v>0</v>
      </c>
      <c r="M66" s="137">
        <v>0</v>
      </c>
      <c r="N66" s="137">
        <v>0</v>
      </c>
      <c r="O66" s="145"/>
      <c r="P66" s="11"/>
    </row>
    <row r="67" spans="1:16" x14ac:dyDescent="0.25">
      <c r="A67" s="11"/>
      <c r="B67" s="100"/>
      <c r="C67" s="139" t="s">
        <v>76</v>
      </c>
      <c r="D67" s="140">
        <v>0.28027822266629698</v>
      </c>
      <c r="E67" s="140">
        <v>-0.10213348508696785</v>
      </c>
      <c r="F67" s="140">
        <v>6.3887422054256238E-2</v>
      </c>
      <c r="G67" s="140">
        <v>0.42954262246526143</v>
      </c>
      <c r="H67" s="140">
        <v>-0.33887313670805264</v>
      </c>
      <c r="I67" s="140">
        <v>0.38747112601522704</v>
      </c>
      <c r="J67" s="140">
        <v>0.33247208597340472</v>
      </c>
      <c r="K67" s="140">
        <v>0.10137495900294646</v>
      </c>
      <c r="L67" s="140">
        <v>-8.5625474172295379E-2</v>
      </c>
      <c r="M67" s="140">
        <v>0.19949184332354042</v>
      </c>
      <c r="N67" s="140">
        <v>-0.12877227851170647</v>
      </c>
      <c r="O67" s="145"/>
      <c r="P67" s="11"/>
    </row>
    <row r="68" spans="1:16" x14ac:dyDescent="0.25">
      <c r="A68" s="11"/>
      <c r="B68" s="100"/>
      <c r="C68" s="222" t="s">
        <v>77</v>
      </c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145"/>
      <c r="P68" s="11"/>
    </row>
    <row r="69" spans="1:16" x14ac:dyDescent="0.25">
      <c r="A69" s="11"/>
      <c r="B69" s="10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118"/>
      <c r="P69" s="11"/>
    </row>
    <row r="70" spans="1:16" x14ac:dyDescent="0.25">
      <c r="A70" s="1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1"/>
    </row>
    <row r="72" spans="1:16" x14ac:dyDescent="0.25">
      <c r="B72" s="37" t="s">
        <v>26</v>
      </c>
      <c r="C72" s="87"/>
      <c r="D72" s="87"/>
      <c r="E72" s="87"/>
      <c r="F72" s="87"/>
      <c r="G72" s="88"/>
      <c r="H72" s="88"/>
      <c r="I72" s="88"/>
      <c r="J72" s="88"/>
      <c r="K72" s="88"/>
      <c r="L72" s="88"/>
      <c r="M72" s="88"/>
      <c r="N72" s="88"/>
      <c r="O72" s="116"/>
    </row>
    <row r="73" spans="1:16" ht="15" customHeight="1" x14ac:dyDescent="0.25">
      <c r="B73" s="89"/>
      <c r="C73" s="207" t="str">
        <f>+CONCATENATE("En el año ",G77," los impuestos de",D83," representaron  ",FIXED(H83*100,1),"% del total de tributos internos recaudados por la suma de S/ ",FIXED(G83/1000,1)," millones de soles. Mientras que los  Impuesto de ",D85," alcanzaron  una participación de ",FIXED(H85*100,1),"% sumando S/ ",FIXED(G85/1000,1)," millones de soles y el impuesto ",D92," representó el ",FIXED(H92*100,1),"%, sumando S/ ",FIXED(G92/1000,1)," millones de soles. Los impuestos aduaneros fueron S/", FIXED(G97/1000,1), " millones de soles.")</f>
        <v>En el año 2017 los impuestos de   Tercera Categoría representaron  28.2% del total de tributos internos recaudados por la suma de S/ 10.9 millones de soles. Mientras que los  Impuesto de    Quinta Categoría alcanzaron  una participación de 12.6% sumando S/ 4.9 millones de soles y el impuesto    Imp. General a las Ventas representó el 11.1%, sumando S/ 4.3 millones de soles. Los impuestos aduaneros fueron S/0.0 millones de soles.</v>
      </c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130"/>
    </row>
    <row r="74" spans="1:16" x14ac:dyDescent="0.25">
      <c r="B74" s="90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130"/>
    </row>
    <row r="75" spans="1:16" x14ac:dyDescent="0.25">
      <c r="B75" s="90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117"/>
    </row>
    <row r="76" spans="1:16" x14ac:dyDescent="0.25">
      <c r="B76" s="90"/>
      <c r="C76" s="7"/>
      <c r="D76" s="194" t="s">
        <v>54</v>
      </c>
      <c r="E76" s="194"/>
      <c r="F76" s="194"/>
      <c r="G76" s="194"/>
      <c r="H76" s="194"/>
      <c r="I76" s="194"/>
      <c r="J76" s="194"/>
      <c r="K76" s="194"/>
      <c r="L76" s="194"/>
      <c r="M76" s="194"/>
      <c r="N76" s="7"/>
      <c r="O76" s="117"/>
    </row>
    <row r="77" spans="1:16" x14ac:dyDescent="0.25">
      <c r="B77" s="90"/>
      <c r="C77" s="7"/>
      <c r="D77" s="200" t="s">
        <v>27</v>
      </c>
      <c r="E77" s="201"/>
      <c r="F77" s="202"/>
      <c r="G77" s="191">
        <v>2017</v>
      </c>
      <c r="H77" s="191"/>
      <c r="I77" s="191">
        <v>2016</v>
      </c>
      <c r="J77" s="191"/>
      <c r="K77" s="192" t="s">
        <v>11</v>
      </c>
      <c r="L77" s="192"/>
      <c r="M77" s="115" t="s">
        <v>62</v>
      </c>
      <c r="N77" s="7"/>
      <c r="O77" s="117"/>
    </row>
    <row r="78" spans="1:16" x14ac:dyDescent="0.25">
      <c r="B78" s="90"/>
      <c r="C78" s="7"/>
      <c r="D78" s="211"/>
      <c r="E78" s="212"/>
      <c r="F78" s="213"/>
      <c r="G78" s="48" t="s">
        <v>58</v>
      </c>
      <c r="H78" s="48" t="s">
        <v>13</v>
      </c>
      <c r="I78" s="48" t="s">
        <v>58</v>
      </c>
      <c r="J78" s="48" t="s">
        <v>13</v>
      </c>
      <c r="K78" s="48" t="s">
        <v>58</v>
      </c>
      <c r="L78" s="48" t="s">
        <v>14</v>
      </c>
      <c r="M78" s="48" t="s">
        <v>63</v>
      </c>
      <c r="N78" s="11"/>
      <c r="O78" s="117"/>
    </row>
    <row r="79" spans="1:16" x14ac:dyDescent="0.25">
      <c r="B79" s="90"/>
      <c r="C79" s="95"/>
      <c r="D79" s="206" t="s">
        <v>42</v>
      </c>
      <c r="E79" s="206"/>
      <c r="F79" s="206"/>
      <c r="G79" s="123">
        <f>+G96+G91+G80</f>
        <v>38740.190360000008</v>
      </c>
      <c r="H79" s="124"/>
      <c r="I79" s="123">
        <f>+I96+I91+I80</f>
        <v>43253.86851</v>
      </c>
      <c r="J79" s="124"/>
      <c r="K79" s="131">
        <f>+G79-I79</f>
        <v>-4513.6781499999925</v>
      </c>
      <c r="L79" s="132">
        <f t="shared" ref="L79:L101" si="15">+IF(I79=0,"  - ",G79/I79-1)</f>
        <v>-0.10435316667586536</v>
      </c>
      <c r="M79" s="132">
        <v>-0.12877227851170647</v>
      </c>
      <c r="N79" s="11"/>
      <c r="O79" s="117"/>
    </row>
    <row r="80" spans="1:16" x14ac:dyDescent="0.25">
      <c r="B80" s="90"/>
      <c r="C80" s="95"/>
      <c r="D80" s="216" t="s">
        <v>18</v>
      </c>
      <c r="E80" s="216"/>
      <c r="F80" s="216"/>
      <c r="G80" s="119">
        <v>28703.310290000005</v>
      </c>
      <c r="H80" s="125">
        <f t="shared" ref="H80:H96" si="16">+G80/G$79</f>
        <v>0.74091815304131092</v>
      </c>
      <c r="I80" s="119">
        <v>31985.186310000001</v>
      </c>
      <c r="J80" s="125">
        <f t="shared" ref="J80:J96" si="17">+I80/I$79</f>
        <v>0.73947573735757866</v>
      </c>
      <c r="K80" s="127">
        <f>+G80-I80</f>
        <v>-3281.8760199999961</v>
      </c>
      <c r="L80" s="109">
        <f t="shared" si="15"/>
        <v>-0.10260612485392762</v>
      </c>
      <c r="M80" s="109">
        <v>-0.12707286842143395</v>
      </c>
      <c r="N80" s="11"/>
      <c r="O80" s="117"/>
    </row>
    <row r="81" spans="2:15" x14ac:dyDescent="0.25">
      <c r="B81" s="90"/>
      <c r="C81" s="96"/>
      <c r="D81" s="217" t="s">
        <v>28</v>
      </c>
      <c r="E81" s="217"/>
      <c r="F81" s="217"/>
      <c r="G81" s="120">
        <v>1012.3191</v>
      </c>
      <c r="H81" s="108">
        <f t="shared" si="16"/>
        <v>2.6130978980558623E-2</v>
      </c>
      <c r="I81" s="120">
        <v>904.85953000000006</v>
      </c>
      <c r="J81" s="108">
        <f t="shared" si="17"/>
        <v>2.0919736457579573E-2</v>
      </c>
      <c r="K81" s="107">
        <f t="shared" ref="K81:K90" si="18">+G81-I81</f>
        <v>107.45956999999999</v>
      </c>
      <c r="L81" s="110">
        <f t="shared" si="15"/>
        <v>0.11875828947726275</v>
      </c>
      <c r="M81" s="110">
        <v>8.8256217933475156E-2</v>
      </c>
      <c r="N81" s="11"/>
      <c r="O81" s="117"/>
    </row>
    <row r="82" spans="2:15" x14ac:dyDescent="0.25">
      <c r="B82" s="90"/>
      <c r="C82" s="96"/>
      <c r="D82" s="217" t="s">
        <v>29</v>
      </c>
      <c r="E82" s="217"/>
      <c r="F82" s="217"/>
      <c r="G82" s="120">
        <v>503.94533999999999</v>
      </c>
      <c r="H82" s="108">
        <f t="shared" si="16"/>
        <v>1.3008334118056715E-2</v>
      </c>
      <c r="I82" s="120">
        <v>444.66019000000006</v>
      </c>
      <c r="J82" s="108">
        <f t="shared" si="17"/>
        <v>1.0280240943008315E-2</v>
      </c>
      <c r="K82" s="107">
        <f t="shared" si="18"/>
        <v>59.285149999999931</v>
      </c>
      <c r="L82" s="110">
        <f t="shared" si="15"/>
        <v>0.13332686697228269</v>
      </c>
      <c r="M82" s="110">
        <v>0.10242759453423211</v>
      </c>
      <c r="N82" s="11"/>
      <c r="O82" s="117"/>
    </row>
    <row r="83" spans="2:15" x14ac:dyDescent="0.25">
      <c r="B83" s="90"/>
      <c r="C83" s="96"/>
      <c r="D83" s="217" t="s">
        <v>30</v>
      </c>
      <c r="E83" s="217"/>
      <c r="F83" s="217"/>
      <c r="G83" s="120">
        <v>10926.89608</v>
      </c>
      <c r="H83" s="108">
        <f t="shared" si="16"/>
        <v>0.28205581796217066</v>
      </c>
      <c r="I83" s="120">
        <v>18423.885589999998</v>
      </c>
      <c r="J83" s="108">
        <f t="shared" si="17"/>
        <v>0.42594769496144652</v>
      </c>
      <c r="K83" s="107">
        <f t="shared" si="18"/>
        <v>-7496.9895099999976</v>
      </c>
      <c r="L83" s="110">
        <f t="shared" si="15"/>
        <v>-0.40691685113748033</v>
      </c>
      <c r="M83" s="110">
        <v>-0.42308680027499435</v>
      </c>
      <c r="N83" s="11"/>
      <c r="O83" s="117"/>
    </row>
    <row r="84" spans="2:15" x14ac:dyDescent="0.25">
      <c r="B84" s="90"/>
      <c r="C84" s="96"/>
      <c r="D84" s="217" t="s">
        <v>31</v>
      </c>
      <c r="E84" s="217"/>
      <c r="F84" s="217"/>
      <c r="G84" s="120">
        <v>1595.3388899999998</v>
      </c>
      <c r="H84" s="108">
        <f t="shared" si="16"/>
        <v>4.1180460786976875E-2</v>
      </c>
      <c r="I84" s="120">
        <v>1748.31836</v>
      </c>
      <c r="J84" s="108">
        <f t="shared" si="17"/>
        <v>4.0419930522417914E-2</v>
      </c>
      <c r="K84" s="107">
        <f t="shared" si="18"/>
        <v>-152.97947000000022</v>
      </c>
      <c r="L84" s="110">
        <f t="shared" si="15"/>
        <v>-8.7500922886836419E-2</v>
      </c>
      <c r="M84" s="110">
        <v>-0.1123794979959879</v>
      </c>
      <c r="N84" s="11"/>
      <c r="O84" s="117"/>
    </row>
    <row r="85" spans="2:15" x14ac:dyDescent="0.25">
      <c r="B85" s="90"/>
      <c r="C85" s="96"/>
      <c r="D85" s="217" t="s">
        <v>32</v>
      </c>
      <c r="E85" s="217"/>
      <c r="F85" s="217"/>
      <c r="G85" s="120">
        <v>4886.5518100000008</v>
      </c>
      <c r="H85" s="108">
        <f t="shared" si="16"/>
        <v>0.12613649454457662</v>
      </c>
      <c r="I85" s="120">
        <v>4803.8552399999999</v>
      </c>
      <c r="J85" s="108">
        <f t="shared" si="17"/>
        <v>0.11106186349295859</v>
      </c>
      <c r="K85" s="107">
        <f t="shared" si="18"/>
        <v>82.696570000000975</v>
      </c>
      <c r="L85" s="110">
        <f t="shared" si="15"/>
        <v>1.7214625726315713E-2</v>
      </c>
      <c r="M85" s="110">
        <v>-1.0518937082670043E-2</v>
      </c>
      <c r="N85" s="11"/>
      <c r="O85" s="117"/>
    </row>
    <row r="86" spans="2:15" x14ac:dyDescent="0.25">
      <c r="B86" s="90"/>
      <c r="C86" s="96"/>
      <c r="D86" s="217" t="s">
        <v>33</v>
      </c>
      <c r="E86" s="217"/>
      <c r="F86" s="217"/>
      <c r="G86" s="120">
        <v>26.880020000000002</v>
      </c>
      <c r="H86" s="108">
        <f t="shared" si="16"/>
        <v>6.9385358590685041E-4</v>
      </c>
      <c r="I86" s="120">
        <v>44.488090000000014</v>
      </c>
      <c r="J86" s="108">
        <f t="shared" si="17"/>
        <v>1.0285343607986108E-3</v>
      </c>
      <c r="K86" s="107">
        <f t="shared" si="18"/>
        <v>-17.608070000000012</v>
      </c>
      <c r="L86" s="110">
        <f t="shared" si="15"/>
        <v>-0.3957928964808336</v>
      </c>
      <c r="M86" s="110">
        <v>-0.41226613155953629</v>
      </c>
      <c r="N86" s="11"/>
      <c r="O86" s="117"/>
    </row>
    <row r="87" spans="2:15" x14ac:dyDescent="0.25">
      <c r="B87" s="90"/>
      <c r="C87" s="96"/>
      <c r="D87" s="217" t="s">
        <v>34</v>
      </c>
      <c r="E87" s="217"/>
      <c r="F87" s="217"/>
      <c r="G87" s="120">
        <v>1875.5788300000004</v>
      </c>
      <c r="H87" s="108">
        <f t="shared" si="16"/>
        <v>4.8414290497048554E-2</v>
      </c>
      <c r="I87" s="120">
        <v>2249.4258300000001</v>
      </c>
      <c r="J87" s="108">
        <f t="shared" si="17"/>
        <v>5.2005194159221807E-2</v>
      </c>
      <c r="K87" s="107">
        <f t="shared" si="18"/>
        <v>-373.84699999999975</v>
      </c>
      <c r="L87" s="110">
        <f t="shared" si="15"/>
        <v>-0.16619663338710733</v>
      </c>
      <c r="M87" s="110">
        <v>-0.1889296313734381</v>
      </c>
      <c r="N87" s="11"/>
      <c r="O87" s="117"/>
    </row>
    <row r="88" spans="2:15" x14ac:dyDescent="0.25">
      <c r="B88" s="90"/>
      <c r="C88" s="96"/>
      <c r="D88" s="217" t="s">
        <v>35</v>
      </c>
      <c r="E88" s="217"/>
      <c r="F88" s="217"/>
      <c r="G88" s="120">
        <v>2591.5630700000002</v>
      </c>
      <c r="H88" s="108">
        <f t="shared" si="16"/>
        <v>6.6895981819331457E-2</v>
      </c>
      <c r="I88" s="120">
        <v>2691.2494999999999</v>
      </c>
      <c r="J88" s="108">
        <f t="shared" si="17"/>
        <v>6.2219856690455357E-2</v>
      </c>
      <c r="K88" s="107">
        <f t="shared" si="18"/>
        <v>-99.686429999999746</v>
      </c>
      <c r="L88" s="110">
        <f t="shared" si="15"/>
        <v>-3.7040946965340771E-2</v>
      </c>
      <c r="M88" s="110">
        <v>-6.3295273932719165E-2</v>
      </c>
      <c r="N88" s="11"/>
      <c r="O88" s="117"/>
    </row>
    <row r="89" spans="2:15" x14ac:dyDescent="0.25">
      <c r="B89" s="90"/>
      <c r="C89" s="96"/>
      <c r="D89" s="217" t="s">
        <v>66</v>
      </c>
      <c r="E89" s="217"/>
      <c r="F89" s="217"/>
      <c r="G89" s="120">
        <v>4123.8752800000002</v>
      </c>
      <c r="H89" s="108">
        <f t="shared" si="16"/>
        <v>0.10644953578385048</v>
      </c>
      <c r="I89" s="120">
        <v>0</v>
      </c>
      <c r="J89" s="108">
        <f t="shared" si="17"/>
        <v>0</v>
      </c>
      <c r="K89" s="107">
        <f t="shared" si="18"/>
        <v>4123.8752800000002</v>
      </c>
      <c r="L89" s="110" t="str">
        <f t="shared" si="15"/>
        <v xml:space="preserve">  - </v>
      </c>
      <c r="M89" s="110">
        <v>0</v>
      </c>
      <c r="N89" s="11"/>
      <c r="O89" s="117"/>
    </row>
    <row r="90" spans="2:15" x14ac:dyDescent="0.25">
      <c r="B90" s="90"/>
      <c r="C90" s="96"/>
      <c r="D90" s="217" t="s">
        <v>36</v>
      </c>
      <c r="E90" s="217"/>
      <c r="F90" s="217"/>
      <c r="G90" s="120">
        <v>1160.36187</v>
      </c>
      <c r="H90" s="108">
        <f t="shared" si="16"/>
        <v>2.9952404962834047E-2</v>
      </c>
      <c r="I90" s="120">
        <v>674.44398000000001</v>
      </c>
      <c r="J90" s="108">
        <f t="shared" si="17"/>
        <v>1.5592685769691864E-2</v>
      </c>
      <c r="K90" s="107">
        <f t="shared" si="18"/>
        <v>485.91788999999994</v>
      </c>
      <c r="L90" s="110">
        <f t="shared" si="15"/>
        <v>0.7204718322194823</v>
      </c>
      <c r="M90" s="110">
        <v>0.67356451058528921</v>
      </c>
      <c r="N90" s="11"/>
      <c r="O90" s="117"/>
    </row>
    <row r="91" spans="2:15" x14ac:dyDescent="0.25">
      <c r="B91" s="90"/>
      <c r="C91" s="95"/>
      <c r="D91" s="216" t="s">
        <v>37</v>
      </c>
      <c r="E91" s="216"/>
      <c r="F91" s="216"/>
      <c r="G91" s="119">
        <v>4302.4713000000002</v>
      </c>
      <c r="H91" s="125">
        <f t="shared" si="16"/>
        <v>0.11105963238741295</v>
      </c>
      <c r="I91" s="119">
        <v>5213.2396199999994</v>
      </c>
      <c r="J91" s="125">
        <f t="shared" si="17"/>
        <v>0.12052655171859908</v>
      </c>
      <c r="K91" s="127">
        <f t="shared" ref="K91:K96" si="19">+G91-I91</f>
        <v>-910.76831999999922</v>
      </c>
      <c r="L91" s="109">
        <f t="shared" si="15"/>
        <v>-0.1747029460349262</v>
      </c>
      <c r="M91" s="109">
        <v>-0.19720402604630372</v>
      </c>
      <c r="N91" s="11"/>
      <c r="O91" s="117"/>
    </row>
    <row r="92" spans="2:15" x14ac:dyDescent="0.25">
      <c r="B92" s="90"/>
      <c r="C92" s="96"/>
      <c r="D92" s="217" t="s">
        <v>38</v>
      </c>
      <c r="E92" s="217"/>
      <c r="F92" s="217"/>
      <c r="G92" s="120">
        <v>4291.5513000000001</v>
      </c>
      <c r="H92" s="108">
        <f t="shared" si="16"/>
        <v>0.11077775457786881</v>
      </c>
      <c r="I92" s="120">
        <v>5203.9536199999993</v>
      </c>
      <c r="J92" s="108">
        <f t="shared" si="17"/>
        <v>0.12031186571894444</v>
      </c>
      <c r="K92" s="107">
        <f t="shared" si="19"/>
        <v>-912.40231999999924</v>
      </c>
      <c r="L92" s="110">
        <f t="shared" si="15"/>
        <v>-0.17532868019680758</v>
      </c>
      <c r="M92" s="110">
        <v>-0.19781270005466267</v>
      </c>
      <c r="N92" s="11"/>
      <c r="O92" s="117"/>
    </row>
    <row r="93" spans="2:15" x14ac:dyDescent="0.25">
      <c r="B93" s="90"/>
      <c r="C93" s="96"/>
      <c r="D93" s="217" t="s">
        <v>39</v>
      </c>
      <c r="E93" s="217"/>
      <c r="F93" s="217"/>
      <c r="G93" s="120">
        <v>10.92</v>
      </c>
      <c r="H93" s="108">
        <f t="shared" si="16"/>
        <v>2.8187780954414487E-4</v>
      </c>
      <c r="I93" s="120">
        <v>9.2859999999999996</v>
      </c>
      <c r="J93" s="108">
        <f t="shared" si="17"/>
        <v>2.1468599965464684E-4</v>
      </c>
      <c r="K93" s="107">
        <f t="shared" si="19"/>
        <v>1.6340000000000003</v>
      </c>
      <c r="L93" s="110">
        <f t="shared" si="15"/>
        <v>0.17596381649795401</v>
      </c>
      <c r="M93" s="110">
        <v>0.14390208091029089</v>
      </c>
      <c r="N93" s="11"/>
      <c r="O93" s="117"/>
    </row>
    <row r="94" spans="2:15" x14ac:dyDescent="0.25">
      <c r="B94" s="90"/>
      <c r="C94" s="96"/>
      <c r="D94" s="217" t="s">
        <v>40</v>
      </c>
      <c r="E94" s="217"/>
      <c r="F94" s="217"/>
      <c r="G94" s="120">
        <v>0</v>
      </c>
      <c r="H94" s="108">
        <f t="shared" si="16"/>
        <v>0</v>
      </c>
      <c r="I94" s="120">
        <v>0</v>
      </c>
      <c r="J94" s="108">
        <f t="shared" si="17"/>
        <v>0</v>
      </c>
      <c r="K94" s="107">
        <f t="shared" si="19"/>
        <v>0</v>
      </c>
      <c r="L94" s="110" t="str">
        <f t="shared" si="15"/>
        <v xml:space="preserve">  - </v>
      </c>
      <c r="M94" s="110">
        <v>0</v>
      </c>
      <c r="N94" s="11"/>
      <c r="O94" s="117"/>
    </row>
    <row r="95" spans="2:15" x14ac:dyDescent="0.25">
      <c r="B95" s="90"/>
      <c r="C95" s="96"/>
      <c r="D95" s="217" t="s">
        <v>41</v>
      </c>
      <c r="E95" s="217"/>
      <c r="F95" s="217"/>
      <c r="G95" s="120">
        <v>0</v>
      </c>
      <c r="H95" s="108">
        <f t="shared" si="16"/>
        <v>0</v>
      </c>
      <c r="I95" s="120">
        <v>0</v>
      </c>
      <c r="J95" s="108">
        <f t="shared" si="17"/>
        <v>0</v>
      </c>
      <c r="K95" s="107">
        <f t="shared" si="19"/>
        <v>0</v>
      </c>
      <c r="L95" s="110" t="str">
        <f t="shared" si="15"/>
        <v xml:space="preserve">  - </v>
      </c>
      <c r="M95" s="110">
        <v>0</v>
      </c>
      <c r="N95" s="11"/>
      <c r="O95" s="117"/>
    </row>
    <row r="96" spans="2:15" x14ac:dyDescent="0.25">
      <c r="B96" s="90"/>
      <c r="C96" s="95"/>
      <c r="D96" s="216" t="s">
        <v>24</v>
      </c>
      <c r="E96" s="216"/>
      <c r="F96" s="216"/>
      <c r="G96" s="121">
        <v>5734.4087700000009</v>
      </c>
      <c r="H96" s="125">
        <f t="shared" si="16"/>
        <v>0.14802221457127604</v>
      </c>
      <c r="I96" s="121">
        <v>6055.4425800000008</v>
      </c>
      <c r="J96" s="125">
        <f t="shared" si="17"/>
        <v>0.13999771092382232</v>
      </c>
      <c r="K96" s="127">
        <f t="shared" si="19"/>
        <v>-321.0338099999999</v>
      </c>
      <c r="L96" s="109">
        <f t="shared" si="15"/>
        <v>-5.3015746703686806E-2</v>
      </c>
      <c r="M96" s="109">
        <v>-7.8834533224929837E-2</v>
      </c>
      <c r="N96" s="11"/>
      <c r="O96" s="117"/>
    </row>
    <row r="97" spans="2:15" x14ac:dyDescent="0.25">
      <c r="B97" s="90"/>
      <c r="C97" s="96"/>
      <c r="D97" s="206" t="s">
        <v>71</v>
      </c>
      <c r="E97" s="206"/>
      <c r="F97" s="206"/>
      <c r="G97" s="123">
        <v>0</v>
      </c>
      <c r="H97" s="124"/>
      <c r="I97" s="123">
        <v>0</v>
      </c>
      <c r="J97" s="124"/>
      <c r="K97" s="131">
        <f>+G97-I97</f>
        <v>0</v>
      </c>
      <c r="L97" s="132" t="str">
        <f t="shared" si="15"/>
        <v xml:space="preserve">  - </v>
      </c>
      <c r="M97" s="132">
        <v>0</v>
      </c>
      <c r="N97" s="11"/>
      <c r="O97" s="117"/>
    </row>
    <row r="98" spans="2:15" x14ac:dyDescent="0.25">
      <c r="B98" s="90"/>
      <c r="C98" s="96"/>
      <c r="D98" s="217" t="s">
        <v>67</v>
      </c>
      <c r="E98" s="217"/>
      <c r="F98" s="217"/>
      <c r="G98" s="120">
        <v>0</v>
      </c>
      <c r="H98" s="108">
        <f>+IF(G98=0,0,G98/G$97)</f>
        <v>0</v>
      </c>
      <c r="I98" s="120">
        <v>0</v>
      </c>
      <c r="J98" s="108">
        <f>+IF(I98=0,0,I98/I$97)</f>
        <v>0</v>
      </c>
      <c r="K98" s="107">
        <f t="shared" ref="K98:K101" si="20">+G98-I98</f>
        <v>0</v>
      </c>
      <c r="L98" s="110" t="str">
        <f t="shared" si="15"/>
        <v xml:space="preserve">  - </v>
      </c>
      <c r="M98" s="110">
        <v>0</v>
      </c>
      <c r="N98" s="11"/>
      <c r="O98" s="117"/>
    </row>
    <row r="99" spans="2:15" x14ac:dyDescent="0.25">
      <c r="B99" s="90"/>
      <c r="C99" s="96"/>
      <c r="D99" s="217" t="s">
        <v>68</v>
      </c>
      <c r="E99" s="217"/>
      <c r="F99" s="217"/>
      <c r="G99" s="120">
        <v>0</v>
      </c>
      <c r="H99" s="108">
        <f>+IF(G99=0,0,G99/G$97)</f>
        <v>0</v>
      </c>
      <c r="I99" s="120">
        <v>0</v>
      </c>
      <c r="J99" s="108">
        <f>+IF(I99=0,0,I99/I$97)</f>
        <v>0</v>
      </c>
      <c r="K99" s="107">
        <f t="shared" si="20"/>
        <v>0</v>
      </c>
      <c r="L99" s="110" t="str">
        <f t="shared" si="15"/>
        <v xml:space="preserve">  - </v>
      </c>
      <c r="M99" s="110">
        <v>0</v>
      </c>
      <c r="N99" s="11"/>
      <c r="O99" s="117"/>
    </row>
    <row r="100" spans="2:15" x14ac:dyDescent="0.25">
      <c r="B100" s="90"/>
      <c r="C100" s="96"/>
      <c r="D100" s="217" t="s">
        <v>69</v>
      </c>
      <c r="E100" s="217"/>
      <c r="F100" s="217"/>
      <c r="G100" s="120">
        <v>0</v>
      </c>
      <c r="H100" s="108">
        <f>+IF(G100=0,0,G100/G$97)</f>
        <v>0</v>
      </c>
      <c r="I100" s="120">
        <v>0</v>
      </c>
      <c r="J100" s="108">
        <f>+IF(I100=0,0,I100/I$97)</f>
        <v>0</v>
      </c>
      <c r="K100" s="107">
        <f t="shared" si="20"/>
        <v>0</v>
      </c>
      <c r="L100" s="110" t="str">
        <f t="shared" si="15"/>
        <v xml:space="preserve">  - </v>
      </c>
      <c r="M100" s="110">
        <v>0</v>
      </c>
      <c r="N100" s="11"/>
      <c r="O100" s="117"/>
    </row>
    <row r="101" spans="2:15" x14ac:dyDescent="0.25">
      <c r="B101" s="90"/>
      <c r="C101" s="96"/>
      <c r="D101" s="217" t="s">
        <v>70</v>
      </c>
      <c r="E101" s="217"/>
      <c r="F101" s="217"/>
      <c r="G101" s="120">
        <v>0</v>
      </c>
      <c r="H101" s="108">
        <f>+IF(G101=0,0,G101/G$97)</f>
        <v>0</v>
      </c>
      <c r="I101" s="120">
        <v>0</v>
      </c>
      <c r="J101" s="108">
        <f>+IF(I101=0,0,I101/I$97)</f>
        <v>0</v>
      </c>
      <c r="K101" s="107">
        <f t="shared" si="20"/>
        <v>0</v>
      </c>
      <c r="L101" s="110" t="str">
        <f t="shared" si="15"/>
        <v xml:space="preserve">  - </v>
      </c>
      <c r="M101" s="110">
        <v>0</v>
      </c>
      <c r="N101" s="11"/>
      <c r="O101" s="117"/>
    </row>
    <row r="102" spans="2:15" x14ac:dyDescent="0.25">
      <c r="B102" s="90"/>
      <c r="C102" s="96"/>
      <c r="D102" s="218" t="s">
        <v>72</v>
      </c>
      <c r="E102" s="218"/>
      <c r="F102" s="218"/>
      <c r="G102" s="122">
        <f>+G97+G79</f>
        <v>38740.190360000008</v>
      </c>
      <c r="H102" s="97"/>
      <c r="I102" s="122">
        <f>+I97+I79</f>
        <v>43253.86851</v>
      </c>
      <c r="J102" s="97"/>
      <c r="K102" s="128">
        <f t="shared" ref="K102" si="21">+G102-I102</f>
        <v>-4513.6781499999925</v>
      </c>
      <c r="L102" s="126">
        <f>+G102/I102-1</f>
        <v>-0.10435316667586536</v>
      </c>
      <c r="M102" s="126">
        <v>-0.12877227851170647</v>
      </c>
      <c r="N102" s="11"/>
      <c r="O102" s="117"/>
    </row>
    <row r="103" spans="2:15" x14ac:dyDescent="0.25">
      <c r="B103" s="90"/>
      <c r="C103" s="96"/>
      <c r="D103" s="174" t="s">
        <v>73</v>
      </c>
      <c r="E103" s="174"/>
      <c r="F103" s="174"/>
      <c r="G103" s="174"/>
      <c r="H103" s="174"/>
      <c r="I103" s="174"/>
      <c r="J103" s="174"/>
      <c r="K103" s="174"/>
      <c r="L103" s="174"/>
      <c r="M103" s="174"/>
      <c r="N103" s="11"/>
      <c r="O103" s="117"/>
    </row>
    <row r="104" spans="2:15" x14ac:dyDescent="0.25"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118"/>
    </row>
    <row r="106" spans="2:15" x14ac:dyDescent="0.25"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5" x14ac:dyDescent="0.25">
      <c r="B107" s="37" t="s">
        <v>91</v>
      </c>
      <c r="C107" s="87"/>
      <c r="D107" s="87"/>
      <c r="E107" s="87"/>
      <c r="F107" s="87"/>
      <c r="G107" s="88"/>
      <c r="H107" s="88"/>
      <c r="I107" s="88"/>
      <c r="J107" s="88"/>
      <c r="K107" s="88"/>
      <c r="L107" s="88"/>
      <c r="M107" s="88"/>
      <c r="N107" s="88"/>
      <c r="O107" s="116"/>
    </row>
    <row r="108" spans="2:15" x14ac:dyDescent="0.25">
      <c r="B108" s="89"/>
      <c r="C108" s="207" t="str">
        <f>+CONCATENATE("En el año ",F132," el número de contribuyentes activos ascendió a ",FIXED(H132,1)," creciendo  ",FIXED(I132*100,1),"% y una participación respecto al total a nivel nacional de  ",FIXED(J132*100,1),"%")</f>
        <v>En el año 2017 el número de contribuyentes activos ascendió a 55.1 creciendo  9.7% y una participación respecto al total a nivel nacional de  0.6%</v>
      </c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130"/>
    </row>
    <row r="109" spans="2:15" x14ac:dyDescent="0.25">
      <c r="B109" s="90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117"/>
    </row>
    <row r="110" spans="2:15" x14ac:dyDescent="0.25">
      <c r="B110" s="90"/>
      <c r="C110" s="7"/>
      <c r="D110" s="11"/>
      <c r="E110" s="11"/>
      <c r="F110" s="227" t="s">
        <v>86</v>
      </c>
      <c r="G110" s="227"/>
      <c r="H110" s="227"/>
      <c r="I110" s="227"/>
      <c r="J110" s="227"/>
      <c r="K110" s="7"/>
      <c r="L110" s="7"/>
      <c r="M110" s="7"/>
      <c r="N110" s="7"/>
      <c r="O110" s="117"/>
    </row>
    <row r="111" spans="2:15" x14ac:dyDescent="0.25">
      <c r="B111" s="90"/>
      <c r="C111" s="7"/>
      <c r="D111" s="11"/>
      <c r="E111" s="11"/>
      <c r="F111" s="175" t="s">
        <v>87</v>
      </c>
      <c r="G111" s="175"/>
      <c r="H111" s="175"/>
      <c r="I111" s="175"/>
      <c r="J111" s="175"/>
      <c r="K111" s="7"/>
      <c r="L111" s="7"/>
      <c r="M111" s="7"/>
      <c r="N111" s="7"/>
      <c r="O111" s="117"/>
    </row>
    <row r="112" spans="2:15" x14ac:dyDescent="0.25">
      <c r="B112" s="90"/>
      <c r="C112" s="7"/>
      <c r="D112" s="11"/>
      <c r="E112" s="11"/>
      <c r="F112" s="48" t="s">
        <v>84</v>
      </c>
      <c r="G112" s="48" t="s">
        <v>85</v>
      </c>
      <c r="H112" s="48" t="s">
        <v>6</v>
      </c>
      <c r="I112" s="48" t="s">
        <v>88</v>
      </c>
      <c r="J112" s="48" t="s">
        <v>89</v>
      </c>
      <c r="K112" s="7"/>
      <c r="L112" s="7"/>
      <c r="M112" s="7"/>
      <c r="N112" s="7"/>
      <c r="O112" s="117"/>
    </row>
    <row r="113" spans="2:15" x14ac:dyDescent="0.25">
      <c r="B113" s="90"/>
      <c r="C113" s="7"/>
      <c r="D113" s="11"/>
      <c r="E113" s="11"/>
      <c r="F113" s="148">
        <v>1998</v>
      </c>
      <c r="G113" s="120">
        <v>1907.1309999999996</v>
      </c>
      <c r="H113" s="120">
        <v>9.0020000000000007</v>
      </c>
      <c r="I113" s="108"/>
      <c r="J113" s="108"/>
      <c r="K113" s="7"/>
      <c r="L113" s="7"/>
      <c r="M113" s="7"/>
      <c r="N113" s="7"/>
      <c r="O113" s="117"/>
    </row>
    <row r="114" spans="2:15" x14ac:dyDescent="0.25">
      <c r="B114" s="90"/>
      <c r="C114" s="7"/>
      <c r="D114" s="11"/>
      <c r="E114" s="11"/>
      <c r="F114" s="148">
        <v>1999</v>
      </c>
      <c r="G114" s="120">
        <v>1777.9380000000001</v>
      </c>
      <c r="H114" s="120">
        <v>8.2469999999999999</v>
      </c>
      <c r="I114" s="108">
        <f>+H114/H113-1</f>
        <v>-8.3870251055321088E-2</v>
      </c>
      <c r="J114" s="108">
        <f>+H114/G114</f>
        <v>4.6385194534342587E-3</v>
      </c>
      <c r="K114" s="7"/>
      <c r="L114" s="7"/>
      <c r="M114" s="7"/>
      <c r="N114" s="7"/>
      <c r="O114" s="117"/>
    </row>
    <row r="115" spans="2:15" x14ac:dyDescent="0.25">
      <c r="B115" s="90"/>
      <c r="C115" s="7"/>
      <c r="D115" s="11"/>
      <c r="E115" s="11"/>
      <c r="F115" s="148">
        <v>2000</v>
      </c>
      <c r="G115" s="120">
        <v>1971.741</v>
      </c>
      <c r="H115" s="120">
        <v>8.9250000000000007</v>
      </c>
      <c r="I115" s="108">
        <f t="shared" ref="I115:I132" si="22">+H115/H114-1</f>
        <v>8.2211713350309301E-2</v>
      </c>
      <c r="J115" s="108">
        <f t="shared" ref="J115:J132" si="23">+H115/G115</f>
        <v>4.5264565680786682E-3</v>
      </c>
      <c r="K115" s="7"/>
      <c r="L115" s="7"/>
      <c r="M115" s="7"/>
      <c r="N115" s="7"/>
      <c r="O115" s="117"/>
    </row>
    <row r="116" spans="2:15" x14ac:dyDescent="0.25">
      <c r="B116" s="90"/>
      <c r="C116" s="7"/>
      <c r="D116" s="11"/>
      <c r="E116" s="11"/>
      <c r="F116" s="148">
        <v>2001</v>
      </c>
      <c r="G116" s="120">
        <v>2181.5149999999999</v>
      </c>
      <c r="H116" s="120">
        <v>10.307</v>
      </c>
      <c r="I116" s="108">
        <f t="shared" si="22"/>
        <v>0.15484593837534999</v>
      </c>
      <c r="J116" s="108">
        <f t="shared" si="23"/>
        <v>4.7246982028544384E-3</v>
      </c>
      <c r="K116" s="7"/>
      <c r="L116" s="7"/>
      <c r="M116" s="7"/>
      <c r="N116" s="7"/>
      <c r="O116" s="117"/>
    </row>
    <row r="117" spans="2:15" x14ac:dyDescent="0.25">
      <c r="B117" s="90"/>
      <c r="C117" s="7"/>
      <c r="D117" s="11"/>
      <c r="E117" s="11"/>
      <c r="F117" s="148">
        <v>2002</v>
      </c>
      <c r="G117" s="120">
        <v>2421.1780000000003</v>
      </c>
      <c r="H117" s="120">
        <v>12.246</v>
      </c>
      <c r="I117" s="108">
        <f t="shared" si="22"/>
        <v>0.18812457553119244</v>
      </c>
      <c r="J117" s="108">
        <f t="shared" si="23"/>
        <v>5.0578685251559362E-3</v>
      </c>
      <c r="K117" s="7"/>
      <c r="L117" s="7"/>
      <c r="M117" s="7"/>
      <c r="N117" s="7"/>
      <c r="O117" s="117"/>
    </row>
    <row r="118" spans="2:15" x14ac:dyDescent="0.25">
      <c r="B118" s="90"/>
      <c r="C118" s="7"/>
      <c r="D118" s="11"/>
      <c r="E118" s="11"/>
      <c r="F118" s="148">
        <v>2003</v>
      </c>
      <c r="G118" s="120">
        <v>2675.5149999999999</v>
      </c>
      <c r="H118" s="120">
        <v>12.478</v>
      </c>
      <c r="I118" s="108">
        <f t="shared" si="22"/>
        <v>1.8944961620120715E-2</v>
      </c>
      <c r="J118" s="108">
        <f t="shared" si="23"/>
        <v>4.6637750115398344E-3</v>
      </c>
      <c r="K118" s="7"/>
      <c r="L118" s="7"/>
      <c r="M118" s="7"/>
      <c r="N118" s="7"/>
      <c r="O118" s="117"/>
    </row>
    <row r="119" spans="2:15" x14ac:dyDescent="0.25">
      <c r="B119" s="90"/>
      <c r="C119" s="7"/>
      <c r="D119" s="11"/>
      <c r="E119" s="11"/>
      <c r="F119" s="148">
        <v>2004</v>
      </c>
      <c r="G119" s="120">
        <v>2917.98</v>
      </c>
      <c r="H119" s="120">
        <v>12.999000000000001</v>
      </c>
      <c r="I119" s="108">
        <f t="shared" si="22"/>
        <v>4.1753486135598816E-2</v>
      </c>
      <c r="J119" s="108">
        <f t="shared" si="23"/>
        <v>4.4547940698702526E-3</v>
      </c>
      <c r="K119" s="7"/>
      <c r="L119" s="7"/>
      <c r="M119" s="7"/>
      <c r="N119" s="7"/>
      <c r="O119" s="117"/>
    </row>
    <row r="120" spans="2:15" x14ac:dyDescent="0.25">
      <c r="B120" s="90"/>
      <c r="C120" s="7"/>
      <c r="D120" s="11"/>
      <c r="E120" s="11"/>
      <c r="F120" s="148">
        <v>2005</v>
      </c>
      <c r="G120" s="120">
        <v>3283.3780000000006</v>
      </c>
      <c r="H120" s="120">
        <v>15.122</v>
      </c>
      <c r="I120" s="108">
        <f t="shared" si="22"/>
        <v>0.16332025540426187</v>
      </c>
      <c r="J120" s="108">
        <f t="shared" si="23"/>
        <v>4.6056226240170934E-3</v>
      </c>
      <c r="K120" s="7"/>
      <c r="L120" s="7"/>
      <c r="M120" s="7"/>
      <c r="N120" s="7"/>
      <c r="O120" s="117"/>
    </row>
    <row r="121" spans="2:15" x14ac:dyDescent="0.25">
      <c r="B121" s="90"/>
      <c r="C121" s="7"/>
      <c r="D121" s="7"/>
      <c r="E121" s="7"/>
      <c r="F121" s="148">
        <v>2006</v>
      </c>
      <c r="G121" s="120">
        <v>3482.0789999999997</v>
      </c>
      <c r="H121" s="120">
        <v>16.789000000000001</v>
      </c>
      <c r="I121" s="108">
        <f t="shared" si="22"/>
        <v>0.11023674117180282</v>
      </c>
      <c r="J121" s="108">
        <f t="shared" si="23"/>
        <v>4.8215448299708313E-3</v>
      </c>
      <c r="K121" s="7"/>
      <c r="L121" s="7"/>
      <c r="M121" s="7"/>
      <c r="N121" s="7"/>
      <c r="O121" s="117"/>
    </row>
    <row r="122" spans="2:15" x14ac:dyDescent="0.25">
      <c r="B122" s="90"/>
      <c r="C122" s="7"/>
      <c r="D122" s="11"/>
      <c r="E122" s="11"/>
      <c r="F122" s="148">
        <v>2007</v>
      </c>
      <c r="G122" s="120">
        <v>3898.12</v>
      </c>
      <c r="H122" s="120">
        <v>19.177</v>
      </c>
      <c r="I122" s="108">
        <f t="shared" si="22"/>
        <v>0.14223598784918678</v>
      </c>
      <c r="J122" s="108">
        <f t="shared" si="23"/>
        <v>4.9195509630283315E-3</v>
      </c>
      <c r="K122" s="7"/>
      <c r="L122" s="7"/>
      <c r="M122" s="7"/>
      <c r="N122" s="7"/>
      <c r="O122" s="117"/>
    </row>
    <row r="123" spans="2:15" x14ac:dyDescent="0.25">
      <c r="B123" s="90"/>
      <c r="C123" s="7"/>
      <c r="D123" s="11"/>
      <c r="E123" s="11"/>
      <c r="F123" s="148">
        <v>2008</v>
      </c>
      <c r="G123" s="120">
        <v>4309.1000000000004</v>
      </c>
      <c r="H123" s="120">
        <v>21.56</v>
      </c>
      <c r="I123" s="108">
        <f t="shared" si="22"/>
        <v>0.12426344057986127</v>
      </c>
      <c r="J123" s="108">
        <f t="shared" si="23"/>
        <v>5.0033649718038559E-3</v>
      </c>
      <c r="K123" s="7"/>
      <c r="L123" s="7"/>
      <c r="M123" s="7"/>
      <c r="N123" s="7"/>
      <c r="O123" s="117"/>
    </row>
    <row r="124" spans="2:15" x14ac:dyDescent="0.25">
      <c r="B124" s="90"/>
      <c r="C124" s="7"/>
      <c r="D124" s="11"/>
      <c r="E124" s="11"/>
      <c r="F124" s="148">
        <v>2009</v>
      </c>
      <c r="G124" s="120">
        <v>4689.0369999999994</v>
      </c>
      <c r="H124" s="120">
        <v>23.890999999999998</v>
      </c>
      <c r="I124" s="108">
        <f t="shared" si="22"/>
        <v>0.10811688311688306</v>
      </c>
      <c r="J124" s="108">
        <f t="shared" si="23"/>
        <v>5.0950760252051761E-3</v>
      </c>
      <c r="K124" s="7"/>
      <c r="L124" s="7"/>
      <c r="M124" s="7"/>
      <c r="N124" s="7"/>
      <c r="O124" s="117"/>
    </row>
    <row r="125" spans="2:15" x14ac:dyDescent="0.25">
      <c r="B125" s="90"/>
      <c r="C125" s="7"/>
      <c r="D125" s="7"/>
      <c r="E125" s="7"/>
      <c r="F125" s="148">
        <v>2010</v>
      </c>
      <c r="G125" s="120">
        <v>5116.8109999999988</v>
      </c>
      <c r="H125" s="120">
        <v>27.125</v>
      </c>
      <c r="I125" s="108">
        <f t="shared" si="22"/>
        <v>0.13536478171696453</v>
      </c>
      <c r="J125" s="108">
        <f t="shared" si="23"/>
        <v>5.3011533941746151E-3</v>
      </c>
      <c r="K125" s="7"/>
      <c r="L125" s="7"/>
      <c r="M125" s="7"/>
      <c r="N125" s="7"/>
      <c r="O125" s="117"/>
    </row>
    <row r="126" spans="2:15" x14ac:dyDescent="0.25">
      <c r="B126" s="90"/>
      <c r="C126" s="7"/>
      <c r="D126" s="7"/>
      <c r="E126" s="7"/>
      <c r="F126" s="148">
        <v>2011</v>
      </c>
      <c r="G126" s="120">
        <v>5623.4490000000005</v>
      </c>
      <c r="H126" s="120">
        <v>30.417999999999999</v>
      </c>
      <c r="I126" s="108">
        <f t="shared" si="22"/>
        <v>0.12140092165898619</v>
      </c>
      <c r="J126" s="108">
        <f t="shared" si="23"/>
        <v>5.4091359235230903E-3</v>
      </c>
      <c r="K126" s="7"/>
      <c r="L126" s="7"/>
      <c r="M126" s="7"/>
      <c r="N126" s="7"/>
      <c r="O126" s="117"/>
    </row>
    <row r="127" spans="2:15" x14ac:dyDescent="0.25">
      <c r="B127" s="90"/>
      <c r="C127" s="7"/>
      <c r="D127" s="7"/>
      <c r="E127" s="7"/>
      <c r="F127" s="148">
        <v>2012</v>
      </c>
      <c r="G127" s="120">
        <v>6167.0460000000003</v>
      </c>
      <c r="H127" s="120">
        <v>34.892000000000003</v>
      </c>
      <c r="I127" s="108">
        <f t="shared" si="22"/>
        <v>0.14708396344269858</v>
      </c>
      <c r="J127" s="108">
        <f t="shared" si="23"/>
        <v>5.6578141301362114E-3</v>
      </c>
      <c r="K127" s="7"/>
      <c r="L127" s="7"/>
      <c r="M127" s="7"/>
      <c r="N127" s="7"/>
      <c r="O127" s="117"/>
    </row>
    <row r="128" spans="2:15" x14ac:dyDescent="0.25">
      <c r="B128" s="90"/>
      <c r="C128" s="7"/>
      <c r="D128" s="7"/>
      <c r="E128" s="7"/>
      <c r="F128" s="148">
        <v>2013</v>
      </c>
      <c r="G128" s="120">
        <v>6651.9989999999989</v>
      </c>
      <c r="H128" s="120">
        <v>37.393999999999998</v>
      </c>
      <c r="I128" s="108">
        <f t="shared" si="22"/>
        <v>7.1706981543046888E-2</v>
      </c>
      <c r="J128" s="108">
        <f t="shared" si="23"/>
        <v>5.6214680729807691E-3</v>
      </c>
      <c r="K128" s="7"/>
      <c r="L128" s="7"/>
      <c r="M128" s="7"/>
      <c r="N128" s="7"/>
      <c r="O128" s="117"/>
    </row>
    <row r="129" spans="2:15" x14ac:dyDescent="0.25">
      <c r="B129" s="90"/>
      <c r="C129" s="7"/>
      <c r="D129" s="7"/>
      <c r="E129" s="7"/>
      <c r="F129" s="148">
        <v>2014</v>
      </c>
      <c r="G129" s="120">
        <v>7112.3010000000004</v>
      </c>
      <c r="H129" s="120">
        <v>40.472999999999999</v>
      </c>
      <c r="I129" s="108">
        <f t="shared" si="22"/>
        <v>8.2339412740011886E-2</v>
      </c>
      <c r="J129" s="108">
        <f t="shared" si="23"/>
        <v>5.6905634336904464E-3</v>
      </c>
      <c r="K129" s="7"/>
      <c r="L129" s="7"/>
      <c r="M129" s="7"/>
      <c r="N129" s="7"/>
      <c r="O129" s="117"/>
    </row>
    <row r="130" spans="2:15" x14ac:dyDescent="0.25">
      <c r="B130" s="90"/>
      <c r="C130" s="7"/>
      <c r="D130" s="7"/>
      <c r="E130" s="7"/>
      <c r="F130" s="148">
        <v>2015</v>
      </c>
      <c r="G130" s="120">
        <v>7670.4990000000007</v>
      </c>
      <c r="H130" s="120">
        <v>45.182000000000002</v>
      </c>
      <c r="I130" s="108">
        <f t="shared" si="22"/>
        <v>0.11634917105230658</v>
      </c>
      <c r="J130" s="108">
        <f t="shared" si="23"/>
        <v>5.8903599361658215E-3</v>
      </c>
      <c r="K130" s="7"/>
      <c r="L130" s="7"/>
      <c r="M130" s="7"/>
      <c r="N130" s="7"/>
      <c r="O130" s="117"/>
    </row>
    <row r="131" spans="2:15" x14ac:dyDescent="0.25">
      <c r="B131" s="90"/>
      <c r="C131" s="7"/>
      <c r="D131" s="7"/>
      <c r="E131" s="7"/>
      <c r="F131" s="148">
        <v>2016</v>
      </c>
      <c r="G131" s="120">
        <v>8231.9619999999995</v>
      </c>
      <c r="H131" s="120">
        <v>50.232999999999997</v>
      </c>
      <c r="I131" s="108">
        <f t="shared" si="22"/>
        <v>0.11179230667079798</v>
      </c>
      <c r="J131" s="108">
        <f t="shared" si="23"/>
        <v>6.1021904620065055E-3</v>
      </c>
      <c r="K131" s="7"/>
      <c r="L131" s="7"/>
      <c r="M131" s="7"/>
      <c r="N131" s="7"/>
      <c r="O131" s="117"/>
    </row>
    <row r="132" spans="2:15" x14ac:dyDescent="0.25">
      <c r="B132" s="90"/>
      <c r="C132" s="7"/>
      <c r="D132" s="7"/>
      <c r="E132" s="7"/>
      <c r="F132" s="148">
        <v>2017</v>
      </c>
      <c r="G132" s="120">
        <v>8841.7419999999984</v>
      </c>
      <c r="H132" s="120">
        <v>55.085000000000001</v>
      </c>
      <c r="I132" s="108">
        <f t="shared" si="22"/>
        <v>9.658989110743943E-2</v>
      </c>
      <c r="J132" s="108">
        <f t="shared" si="23"/>
        <v>6.2301071440446932E-3</v>
      </c>
      <c r="K132" s="16">
        <f>+H132/'2. Oriente'!F149</f>
        <v>0.10965986232048509</v>
      </c>
      <c r="L132" s="11"/>
      <c r="M132" s="11"/>
      <c r="N132" s="11"/>
      <c r="O132" s="13"/>
    </row>
    <row r="133" spans="2:15" x14ac:dyDescent="0.25">
      <c r="B133" s="90"/>
      <c r="C133" s="7"/>
      <c r="D133" s="7"/>
      <c r="E133" s="7"/>
      <c r="F133" s="171" t="s">
        <v>90</v>
      </c>
      <c r="G133" s="171"/>
      <c r="H133" s="171"/>
      <c r="I133" s="171"/>
      <c r="J133" s="171"/>
      <c r="K133" s="11"/>
      <c r="L133" s="11"/>
      <c r="M133" s="11"/>
      <c r="N133" s="11"/>
      <c r="O133" s="13"/>
    </row>
    <row r="134" spans="2:15" x14ac:dyDescent="0.25">
      <c r="B134" s="90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117"/>
    </row>
    <row r="135" spans="2:15" x14ac:dyDescent="0.25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118"/>
    </row>
  </sheetData>
  <mergeCells count="62">
    <mergeCell ref="C108:N109"/>
    <mergeCell ref="F110:J110"/>
    <mergeCell ref="F111:J111"/>
    <mergeCell ref="F133:J133"/>
    <mergeCell ref="C57:N57"/>
    <mergeCell ref="C58:N58"/>
    <mergeCell ref="C68:N68"/>
    <mergeCell ref="G77:H77"/>
    <mergeCell ref="I77:J77"/>
    <mergeCell ref="K77:L77"/>
    <mergeCell ref="D76:M76"/>
    <mergeCell ref="C73:N75"/>
    <mergeCell ref="D81:F81"/>
    <mergeCell ref="D82:F82"/>
    <mergeCell ref="D83:F83"/>
    <mergeCell ref="D84:F84"/>
    <mergeCell ref="C55:N55"/>
    <mergeCell ref="C41:N41"/>
    <mergeCell ref="C44:N44"/>
    <mergeCell ref="C45:N45"/>
    <mergeCell ref="D20:F20"/>
    <mergeCell ref="D22:F22"/>
    <mergeCell ref="D24:M24"/>
    <mergeCell ref="C30:N30"/>
    <mergeCell ref="C31:N31"/>
    <mergeCell ref="B1:O2"/>
    <mergeCell ref="D13:F13"/>
    <mergeCell ref="D21:F21"/>
    <mergeCell ref="D10:M10"/>
    <mergeCell ref="C7:N9"/>
    <mergeCell ref="D15:F15"/>
    <mergeCell ref="D16:F16"/>
    <mergeCell ref="D17:F17"/>
    <mergeCell ref="D18:F18"/>
    <mergeCell ref="D19:F19"/>
    <mergeCell ref="D11:F12"/>
    <mergeCell ref="G11:H11"/>
    <mergeCell ref="I11:J11"/>
    <mergeCell ref="K11:L11"/>
    <mergeCell ref="D14:F14"/>
    <mergeCell ref="D77:F78"/>
    <mergeCell ref="D100:F100"/>
    <mergeCell ref="D101:F101"/>
    <mergeCell ref="D97:F97"/>
    <mergeCell ref="D102:F102"/>
    <mergeCell ref="D80:F80"/>
    <mergeCell ref="D103:M103"/>
    <mergeCell ref="D95:F95"/>
    <mergeCell ref="D96:F96"/>
    <mergeCell ref="D79:F79"/>
    <mergeCell ref="D98:F98"/>
    <mergeCell ref="D99:F99"/>
    <mergeCell ref="D90:F90"/>
    <mergeCell ref="D91:F91"/>
    <mergeCell ref="D92:F92"/>
    <mergeCell ref="D93:F93"/>
    <mergeCell ref="D94:F94"/>
    <mergeCell ref="D85:F85"/>
    <mergeCell ref="D86:F86"/>
    <mergeCell ref="D87:F87"/>
    <mergeCell ref="D88:F88"/>
    <mergeCell ref="D89:F89"/>
  </mergeCells>
  <pageMargins left="0.7" right="0.7" top="0.75" bottom="0.75" header="0.3" footer="0.3"/>
  <pageSetup scale="36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135"/>
  <sheetViews>
    <sheetView zoomScaleNormal="100" workbookViewId="0">
      <selection activeCell="B1" sqref="B1:O2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29" t="s">
        <v>115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2:15" ht="15" customHeight="1" x14ac:dyDescent="0.25"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2:15" x14ac:dyDescent="0.25">
      <c r="B3" s="84" t="str">
        <f>+B6</f>
        <v>1. Recaudación Tributos Internos (Soles)</v>
      </c>
      <c r="C3" s="27"/>
      <c r="D3" s="27"/>
      <c r="E3" s="27"/>
      <c r="F3" s="27"/>
      <c r="G3" s="27"/>
      <c r="H3" s="27"/>
      <c r="I3" s="26"/>
      <c r="J3" s="84" t="str">
        <f>+B72</f>
        <v>3. Recaudación Tributos Internos - Detalle de cargas Tributarias</v>
      </c>
      <c r="K3" s="27"/>
      <c r="L3" s="27"/>
      <c r="M3" s="27"/>
      <c r="N3" s="27"/>
      <c r="O3" s="27"/>
    </row>
    <row r="4" spans="2:15" x14ac:dyDescent="0.25">
      <c r="B4" s="84" t="str">
        <f>+B28</f>
        <v>2. Ingresos Tributarios recaudados por la SUNAT  2007-2017, en soles</v>
      </c>
      <c r="C4" s="85"/>
      <c r="D4" s="85"/>
      <c r="E4" s="85"/>
      <c r="F4" s="26"/>
      <c r="G4" s="26"/>
      <c r="H4" s="86"/>
      <c r="I4" s="26"/>
      <c r="J4" s="84" t="str">
        <f>+B107</f>
        <v>4. Número de contribuyentes activos por región</v>
      </c>
      <c r="K4" s="86"/>
      <c r="L4" s="86"/>
      <c r="M4" s="86"/>
      <c r="N4" s="86"/>
      <c r="O4" s="86"/>
    </row>
    <row r="5" spans="2:15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2:15" x14ac:dyDescent="0.25">
      <c r="B6" s="37" t="s">
        <v>59</v>
      </c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116"/>
    </row>
    <row r="7" spans="2:15" x14ac:dyDescent="0.25">
      <c r="B7" s="89"/>
      <c r="C7" s="207" t="str">
        <f>+CONCATENATE("Durante el 2017  en la región se recaudaron S/ ", FIXED(G13/1000,1)," millones por tributos internos,  ", +IF(L13&gt;0, "Un aumento en", "Una reducción de")," ",FIXED(100*L13,1),"% respecto del 2016. Mientras que en terminos reales (quitando la inflación del periodo) la recaudación habría ", IF(LM13&gt;0,"crecido","disminuido")," en ", FIXED(100*M13,1),"%  Es así que se recaudaron en el 2017:  S/ ",FIXED(G14/1000,1)," millones por Impuesto a la Renta, S/ ", FIXED(G17/1000,1)," millones por Impuesto a la producción y el Consumo y solo S/ ",FIXED(G20/1000,1)," millones por otros conceptos.")</f>
        <v>Durante el 2017  en la región se recaudaron S/ 290.5 millones por tributos internos,  Una reducción de -9.1% respecto del 2016. Mientras que en terminos reales (quitando la inflación del periodo) la recaudación habría disminuido en -11.6%  Es así que se recaudaron en el 2017:  S/ 197.5 millones por Impuesto a la Renta, S/ 42.7 millones por Impuesto a la producción y el Consumo y solo S/ 50.3 millones por otros conceptos.</v>
      </c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129"/>
    </row>
    <row r="8" spans="2:15" x14ac:dyDescent="0.25">
      <c r="B8" s="90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129"/>
    </row>
    <row r="9" spans="2:15" ht="15" customHeight="1" x14ac:dyDescent="0.25">
      <c r="B9" s="90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117"/>
    </row>
    <row r="10" spans="2:15" x14ac:dyDescent="0.25">
      <c r="B10" s="90"/>
      <c r="C10" s="7"/>
      <c r="D10" s="193" t="s">
        <v>60</v>
      </c>
      <c r="E10" s="193"/>
      <c r="F10" s="193"/>
      <c r="G10" s="193"/>
      <c r="H10" s="193"/>
      <c r="I10" s="193"/>
      <c r="J10" s="193"/>
      <c r="K10" s="193"/>
      <c r="L10" s="193"/>
      <c r="M10" s="193"/>
      <c r="N10" s="7"/>
      <c r="O10" s="117"/>
    </row>
    <row r="11" spans="2:15" x14ac:dyDescent="0.25">
      <c r="B11" s="90"/>
      <c r="C11" s="7"/>
      <c r="D11" s="200" t="s">
        <v>17</v>
      </c>
      <c r="E11" s="201"/>
      <c r="F11" s="202"/>
      <c r="G11" s="191">
        <v>2017</v>
      </c>
      <c r="H11" s="191"/>
      <c r="I11" s="191">
        <v>2016</v>
      </c>
      <c r="J11" s="191"/>
      <c r="K11" s="192" t="s">
        <v>61</v>
      </c>
      <c r="L11" s="192"/>
      <c r="M11" s="115" t="s">
        <v>62</v>
      </c>
      <c r="N11" s="7"/>
      <c r="O11" s="13"/>
    </row>
    <row r="12" spans="2:15" ht="15" customHeight="1" thickBot="1" x14ac:dyDescent="0.3">
      <c r="B12" s="90"/>
      <c r="C12" s="7"/>
      <c r="D12" s="203"/>
      <c r="E12" s="204"/>
      <c r="F12" s="205"/>
      <c r="G12" s="102" t="s">
        <v>58</v>
      </c>
      <c r="H12" s="102" t="s">
        <v>13</v>
      </c>
      <c r="I12" s="102" t="s">
        <v>58</v>
      </c>
      <c r="J12" s="102" t="s">
        <v>13</v>
      </c>
      <c r="K12" s="102" t="s">
        <v>58</v>
      </c>
      <c r="L12" s="102" t="s">
        <v>14</v>
      </c>
      <c r="M12" s="102" t="s">
        <v>63</v>
      </c>
      <c r="N12" s="7"/>
      <c r="O12" s="13"/>
    </row>
    <row r="13" spans="2:15" ht="15.75" thickTop="1" x14ac:dyDescent="0.25">
      <c r="B13" s="90"/>
      <c r="C13" s="7"/>
      <c r="D13" s="195" t="s">
        <v>55</v>
      </c>
      <c r="E13" s="196"/>
      <c r="F13" s="197"/>
      <c r="G13" s="106">
        <v>290525.79395000002</v>
      </c>
      <c r="H13" s="104"/>
      <c r="I13" s="106">
        <v>319705.51431</v>
      </c>
      <c r="J13" s="104"/>
      <c r="K13" s="106">
        <f>+G13-I13</f>
        <v>-29179.720359999978</v>
      </c>
      <c r="L13" s="152">
        <f>+IF(I13=0,"  - ",G13/I13-1)</f>
        <v>-9.1270619535533171E-2</v>
      </c>
      <c r="M13" s="152">
        <v>-0.11604641680790029</v>
      </c>
      <c r="N13" s="7"/>
      <c r="O13" s="13"/>
    </row>
    <row r="14" spans="2:15" x14ac:dyDescent="0.25">
      <c r="B14" s="90"/>
      <c r="C14" s="7"/>
      <c r="D14" s="198" t="s">
        <v>18</v>
      </c>
      <c r="E14" s="198"/>
      <c r="F14" s="198"/>
      <c r="G14" s="63">
        <v>197530.60833000002</v>
      </c>
      <c r="H14" s="111">
        <f t="shared" ref="H14:H20" si="0">+G14/G$13</f>
        <v>0.6799073006371178</v>
      </c>
      <c r="I14" s="63">
        <v>215257.91718999998</v>
      </c>
      <c r="J14" s="111">
        <f t="shared" ref="J14:J20" si="1">+I14/I$13</f>
        <v>0.67330060807545777</v>
      </c>
      <c r="K14" s="65">
        <f>+G14-I14</f>
        <v>-17727.308859999961</v>
      </c>
      <c r="L14" s="64">
        <f t="shared" ref="L14:L22" si="2">+IF(I14=0,"  - ",G14/I14-1)</f>
        <v>-8.2353806500658155E-2</v>
      </c>
      <c r="M14" s="64">
        <v>-0.10737271372062585</v>
      </c>
      <c r="N14" s="7"/>
      <c r="O14" s="13"/>
    </row>
    <row r="15" spans="2:15" x14ac:dyDescent="0.25">
      <c r="B15" s="90"/>
      <c r="C15" s="7"/>
      <c r="D15" s="199" t="s">
        <v>19</v>
      </c>
      <c r="E15" s="199"/>
      <c r="F15" s="199"/>
      <c r="G15" s="107">
        <v>93576.940489999979</v>
      </c>
      <c r="H15" s="112">
        <f t="shared" si="0"/>
        <v>0.32209512008460334</v>
      </c>
      <c r="I15" s="107">
        <v>103521.80859999999</v>
      </c>
      <c r="J15" s="112">
        <f t="shared" si="1"/>
        <v>0.32380363793043887</v>
      </c>
      <c r="K15" s="107">
        <f t="shared" ref="K15:K22" si="3">+G15-I15</f>
        <v>-9944.8681100000103</v>
      </c>
      <c r="L15" s="108">
        <f t="shared" si="2"/>
        <v>-9.606544016658547E-2</v>
      </c>
      <c r="M15" s="108">
        <v>-0.12071051039692438</v>
      </c>
      <c r="N15" s="7"/>
      <c r="O15" s="13"/>
    </row>
    <row r="16" spans="2:15" x14ac:dyDescent="0.25">
      <c r="B16" s="90"/>
      <c r="C16" s="7"/>
      <c r="D16" s="199" t="s">
        <v>20</v>
      </c>
      <c r="E16" s="199"/>
      <c r="F16" s="199"/>
      <c r="G16" s="107">
        <v>34523.238299999997</v>
      </c>
      <c r="H16" s="112">
        <f t="shared" si="0"/>
        <v>0.11883020034338673</v>
      </c>
      <c r="I16" s="107">
        <v>35614.959499999997</v>
      </c>
      <c r="J16" s="112">
        <f t="shared" si="1"/>
        <v>0.11139926559247966</v>
      </c>
      <c r="K16" s="107">
        <f t="shared" si="3"/>
        <v>-1091.7212</v>
      </c>
      <c r="L16" s="108">
        <f t="shared" si="2"/>
        <v>-3.0653444937933982E-2</v>
      </c>
      <c r="M16" s="108">
        <v>-5.7081922162484755E-2</v>
      </c>
      <c r="N16" s="7"/>
      <c r="O16" s="13"/>
    </row>
    <row r="17" spans="2:15" x14ac:dyDescent="0.25">
      <c r="B17" s="90"/>
      <c r="C17" s="7"/>
      <c r="D17" s="198" t="s">
        <v>21</v>
      </c>
      <c r="E17" s="198"/>
      <c r="F17" s="198"/>
      <c r="G17" s="63">
        <v>42653.22325000001</v>
      </c>
      <c r="H17" s="111">
        <f t="shared" si="0"/>
        <v>0.14681389445696069</v>
      </c>
      <c r="I17" s="63">
        <v>50800.378810000002</v>
      </c>
      <c r="J17" s="111">
        <f t="shared" si="1"/>
        <v>0.1588974119499916</v>
      </c>
      <c r="K17" s="65">
        <f t="shared" si="3"/>
        <v>-8147.155559999992</v>
      </c>
      <c r="L17" s="64">
        <f t="shared" si="2"/>
        <v>-0.16037588204748254</v>
      </c>
      <c r="M17" s="64">
        <v>-0.18326757827584617</v>
      </c>
      <c r="N17" s="7"/>
      <c r="O17" s="13"/>
    </row>
    <row r="18" spans="2:15" x14ac:dyDescent="0.25">
      <c r="B18" s="90"/>
      <c r="C18" s="7"/>
      <c r="D18" s="199" t="s">
        <v>22</v>
      </c>
      <c r="E18" s="199"/>
      <c r="F18" s="199"/>
      <c r="G18" s="50">
        <v>35964.014250000007</v>
      </c>
      <c r="H18" s="113">
        <f t="shared" si="0"/>
        <v>0.12378940183255975</v>
      </c>
      <c r="I18" s="50">
        <v>44410.617830000003</v>
      </c>
      <c r="J18" s="113">
        <f t="shared" si="1"/>
        <v>0.1389110160512827</v>
      </c>
      <c r="K18" s="52">
        <f t="shared" si="3"/>
        <v>-8446.6035799999954</v>
      </c>
      <c r="L18" s="51">
        <f t="shared" si="2"/>
        <v>-0.19019333647491377</v>
      </c>
      <c r="M18" s="51">
        <v>-0.21227208308158207</v>
      </c>
      <c r="N18" s="7"/>
      <c r="O18" s="13"/>
    </row>
    <row r="19" spans="2:15" x14ac:dyDescent="0.25">
      <c r="B19" s="90"/>
      <c r="C19" s="7"/>
      <c r="D19" s="199" t="s">
        <v>23</v>
      </c>
      <c r="E19" s="199"/>
      <c r="F19" s="199"/>
      <c r="G19" s="50">
        <v>6689.2089999999998</v>
      </c>
      <c r="H19" s="113">
        <f t="shared" si="0"/>
        <v>2.3024492624400931E-2</v>
      </c>
      <c r="I19" s="50">
        <v>6389.76098</v>
      </c>
      <c r="J19" s="113">
        <f t="shared" si="1"/>
        <v>1.9986395898708889E-2</v>
      </c>
      <c r="K19" s="52">
        <f t="shared" si="3"/>
        <v>299.44801999999981</v>
      </c>
      <c r="L19" s="51">
        <f t="shared" si="2"/>
        <v>4.6863727913653452E-2</v>
      </c>
      <c r="M19" s="51">
        <v>1.8321805475395303E-2</v>
      </c>
      <c r="N19" s="7"/>
      <c r="O19" s="13"/>
    </row>
    <row r="20" spans="2:15" x14ac:dyDescent="0.25">
      <c r="B20" s="90"/>
      <c r="C20" s="7"/>
      <c r="D20" s="198" t="s">
        <v>24</v>
      </c>
      <c r="E20" s="198"/>
      <c r="F20" s="198"/>
      <c r="G20" s="63">
        <v>50341.962369999987</v>
      </c>
      <c r="H20" s="111">
        <f t="shared" si="0"/>
        <v>0.17327880490592146</v>
      </c>
      <c r="I20" s="63">
        <v>53647.218309999997</v>
      </c>
      <c r="J20" s="111">
        <f t="shared" si="1"/>
        <v>0.16780197997455051</v>
      </c>
      <c r="K20" s="65">
        <f t="shared" si="3"/>
        <v>-3305.25594000001</v>
      </c>
      <c r="L20" s="64">
        <f t="shared" si="2"/>
        <v>-6.1610947298341157E-2</v>
      </c>
      <c r="M20" s="64">
        <v>-8.7195392384139869E-2</v>
      </c>
      <c r="N20" s="7"/>
      <c r="O20" s="13"/>
    </row>
    <row r="21" spans="2:15" x14ac:dyDescent="0.25">
      <c r="B21" s="90"/>
      <c r="C21" s="7"/>
      <c r="D21" s="219" t="s">
        <v>56</v>
      </c>
      <c r="E21" s="220"/>
      <c r="F21" s="221"/>
      <c r="G21" s="149">
        <v>894.85020000000009</v>
      </c>
      <c r="H21" s="105"/>
      <c r="I21" s="149">
        <v>33832.470869999997</v>
      </c>
      <c r="J21" s="105"/>
      <c r="K21" s="149">
        <f t="shared" si="3"/>
        <v>-32937.620669999997</v>
      </c>
      <c r="L21" s="151">
        <f t="shared" si="2"/>
        <v>-0.97355055137892743</v>
      </c>
      <c r="M21" s="151">
        <v>-0.97427167495112521</v>
      </c>
      <c r="N21" s="7"/>
      <c r="O21" s="13"/>
    </row>
    <row r="22" spans="2:15" ht="15" customHeight="1" x14ac:dyDescent="0.25">
      <c r="B22" s="90"/>
      <c r="C22" s="7"/>
      <c r="D22" s="223" t="s">
        <v>57</v>
      </c>
      <c r="E22" s="224"/>
      <c r="F22" s="225"/>
      <c r="G22" s="114">
        <f>+G21+G13</f>
        <v>291420.64415000001</v>
      </c>
      <c r="H22" s="103"/>
      <c r="I22" s="114">
        <f>+I21+I13</f>
        <v>353537.98518000002</v>
      </c>
      <c r="J22" s="103"/>
      <c r="K22" s="114">
        <f t="shared" si="3"/>
        <v>-62117.341030000011</v>
      </c>
      <c r="L22" s="150">
        <f t="shared" si="2"/>
        <v>-0.1757020281664321</v>
      </c>
      <c r="M22" s="150">
        <v>-0.19817586898330264</v>
      </c>
      <c r="N22" s="7"/>
      <c r="O22" s="13"/>
    </row>
    <row r="23" spans="2:15" x14ac:dyDescent="0.25">
      <c r="B23" s="90"/>
      <c r="C23" s="7"/>
      <c r="D23" s="66" t="s">
        <v>25</v>
      </c>
      <c r="E23" s="67"/>
      <c r="F23" s="67"/>
      <c r="G23" s="68"/>
      <c r="H23" s="69"/>
      <c r="I23" s="68"/>
      <c r="J23" s="69"/>
      <c r="K23" s="70"/>
      <c r="L23" s="69"/>
      <c r="M23" s="7"/>
      <c r="N23" s="7"/>
      <c r="O23" s="13"/>
    </row>
    <row r="24" spans="2:15" x14ac:dyDescent="0.25">
      <c r="B24" s="90"/>
      <c r="C24" s="7"/>
      <c r="D24" s="226" t="s">
        <v>65</v>
      </c>
      <c r="E24" s="226"/>
      <c r="F24" s="226"/>
      <c r="G24" s="226"/>
      <c r="H24" s="226"/>
      <c r="I24" s="226"/>
      <c r="J24" s="226"/>
      <c r="K24" s="226"/>
      <c r="L24" s="226"/>
      <c r="M24" s="226"/>
      <c r="N24" s="7"/>
      <c r="O24" s="13"/>
    </row>
    <row r="25" spans="2:15" x14ac:dyDescent="0.25">
      <c r="B25" s="91"/>
      <c r="C25" s="92"/>
      <c r="D25" s="92"/>
      <c r="E25" s="92"/>
      <c r="F25" s="93"/>
      <c r="G25" s="93"/>
      <c r="H25" s="93"/>
      <c r="I25" s="93"/>
      <c r="J25" s="93"/>
      <c r="K25" s="93"/>
      <c r="L25" s="92"/>
      <c r="M25" s="92"/>
      <c r="N25" s="92"/>
      <c r="O25" s="118"/>
    </row>
    <row r="26" spans="2:15" x14ac:dyDescent="0.25">
      <c r="F26" s="94"/>
      <c r="G26" s="94"/>
      <c r="H26" s="94"/>
      <c r="I26" s="94"/>
      <c r="J26" s="94"/>
      <c r="K26" s="94"/>
    </row>
    <row r="28" spans="2:15" x14ac:dyDescent="0.25">
      <c r="B28" s="37" t="s">
        <v>82</v>
      </c>
      <c r="C28" s="87"/>
      <c r="D28" s="87"/>
      <c r="E28" s="87"/>
      <c r="F28" s="87"/>
      <c r="G28" s="88"/>
      <c r="H28" s="88"/>
      <c r="I28" s="88"/>
      <c r="J28" s="88"/>
      <c r="K28" s="88"/>
      <c r="L28" s="88"/>
      <c r="M28" s="88"/>
      <c r="N28" s="88"/>
      <c r="O28" s="116"/>
    </row>
    <row r="29" spans="2:15" x14ac:dyDescent="0.25">
      <c r="B29" s="146"/>
      <c r="C29" s="147"/>
      <c r="D29" s="147"/>
      <c r="E29" s="147"/>
      <c r="F29" s="147"/>
      <c r="G29" s="7"/>
      <c r="H29" s="7"/>
      <c r="I29" s="7"/>
      <c r="J29" s="7"/>
      <c r="K29" s="7"/>
      <c r="L29" s="7"/>
      <c r="M29" s="7"/>
      <c r="N29" s="7"/>
      <c r="O29" s="117"/>
    </row>
    <row r="30" spans="2:15" x14ac:dyDescent="0.25">
      <c r="B30" s="90"/>
      <c r="C30" s="175" t="s">
        <v>79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42"/>
    </row>
    <row r="31" spans="2:15" x14ac:dyDescent="0.25">
      <c r="B31" s="90"/>
      <c r="C31" s="176" t="s">
        <v>78</v>
      </c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43"/>
    </row>
    <row r="32" spans="2:15" ht="15" customHeight="1" x14ac:dyDescent="0.25">
      <c r="B32" s="90"/>
      <c r="C32" s="76" t="s">
        <v>44</v>
      </c>
      <c r="D32" s="134">
        <v>2007</v>
      </c>
      <c r="E32" s="134">
        <v>2008</v>
      </c>
      <c r="F32" s="134">
        <v>2009</v>
      </c>
      <c r="G32" s="134">
        <v>2010</v>
      </c>
      <c r="H32" s="134">
        <v>2011</v>
      </c>
      <c r="I32" s="134">
        <v>2012</v>
      </c>
      <c r="J32" s="134">
        <v>2013</v>
      </c>
      <c r="K32" s="134">
        <v>2014</v>
      </c>
      <c r="L32" s="134">
        <v>2015</v>
      </c>
      <c r="M32" s="134">
        <v>2016</v>
      </c>
      <c r="N32" s="134">
        <v>2017</v>
      </c>
      <c r="O32" s="13"/>
    </row>
    <row r="33" spans="2:15" x14ac:dyDescent="0.25">
      <c r="B33" s="90"/>
      <c r="C33" s="136" t="s">
        <v>42</v>
      </c>
      <c r="D33" s="141">
        <v>160462.15337999997</v>
      </c>
      <c r="E33" s="141">
        <v>181219.26146000001</v>
      </c>
      <c r="F33" s="141">
        <v>188297.67551000003</v>
      </c>
      <c r="G33" s="141">
        <v>226958.73794999998</v>
      </c>
      <c r="H33" s="141">
        <v>266939.12197999994</v>
      </c>
      <c r="I33" s="141">
        <v>335460.15842000005</v>
      </c>
      <c r="J33" s="141">
        <v>346845.19326999999</v>
      </c>
      <c r="K33" s="141">
        <v>322953.55956999992</v>
      </c>
      <c r="L33" s="141">
        <v>310684.78305999999</v>
      </c>
      <c r="M33" s="141">
        <v>319705.51431</v>
      </c>
      <c r="N33" s="141">
        <v>290525.79395000002</v>
      </c>
      <c r="O33" s="13"/>
    </row>
    <row r="34" spans="2:15" x14ac:dyDescent="0.25">
      <c r="B34" s="90"/>
      <c r="C34" s="135" t="s">
        <v>45</v>
      </c>
      <c r="D34" s="107">
        <v>103910.06697999997</v>
      </c>
      <c r="E34" s="107">
        <v>120265.80282999999</v>
      </c>
      <c r="F34" s="107">
        <v>121753.2157</v>
      </c>
      <c r="G34" s="107">
        <v>153238.07503999997</v>
      </c>
      <c r="H34" s="107">
        <v>167308.50963000002</v>
      </c>
      <c r="I34" s="107">
        <v>207977.97500000003</v>
      </c>
      <c r="J34" s="107">
        <v>210501.93419999999</v>
      </c>
      <c r="K34" s="107">
        <v>193654.47014999998</v>
      </c>
      <c r="L34" s="107">
        <v>195345.56031999999</v>
      </c>
      <c r="M34" s="107">
        <v>215257.91718999998</v>
      </c>
      <c r="N34" s="107">
        <v>197530.60833000002</v>
      </c>
      <c r="O34" s="13"/>
    </row>
    <row r="35" spans="2:15" x14ac:dyDescent="0.25">
      <c r="B35" s="90"/>
      <c r="C35" s="135" t="s">
        <v>74</v>
      </c>
      <c r="D35" s="107">
        <v>63111.779549999999</v>
      </c>
      <c r="E35" s="107">
        <v>69931.524539999999</v>
      </c>
      <c r="F35" s="107">
        <v>59059.906159999999</v>
      </c>
      <c r="G35" s="107">
        <v>62940.542459999997</v>
      </c>
      <c r="H35" s="107">
        <v>74863.54253999998</v>
      </c>
      <c r="I35" s="107">
        <v>108372.81793999998</v>
      </c>
      <c r="J35" s="107">
        <v>109571.59861999999</v>
      </c>
      <c r="K35" s="107">
        <v>92269.587649999972</v>
      </c>
      <c r="L35" s="107">
        <v>91760.075959999987</v>
      </c>
      <c r="M35" s="107">
        <v>103521.80859999999</v>
      </c>
      <c r="N35" s="107">
        <v>93576.940489999979</v>
      </c>
      <c r="O35" s="13"/>
    </row>
    <row r="36" spans="2:15" x14ac:dyDescent="0.25">
      <c r="B36" s="90"/>
      <c r="C36" s="135" t="s">
        <v>75</v>
      </c>
      <c r="D36" s="107">
        <v>10945.543530000001</v>
      </c>
      <c r="E36" s="107">
        <v>14496.27975</v>
      </c>
      <c r="F36" s="107">
        <v>19141.22955</v>
      </c>
      <c r="G36" s="107">
        <v>23434.595230000003</v>
      </c>
      <c r="H36" s="107">
        <v>29622.807079999995</v>
      </c>
      <c r="I36" s="107">
        <v>33413.511499999993</v>
      </c>
      <c r="J36" s="107">
        <v>37922.660469999988</v>
      </c>
      <c r="K36" s="107">
        <v>39640.215509999995</v>
      </c>
      <c r="L36" s="107">
        <v>35758.370779999997</v>
      </c>
      <c r="M36" s="107">
        <v>35614.959499999997</v>
      </c>
      <c r="N36" s="107">
        <v>34523.238299999997</v>
      </c>
      <c r="O36" s="13"/>
    </row>
    <row r="37" spans="2:15" x14ac:dyDescent="0.25">
      <c r="B37" s="90"/>
      <c r="C37" s="135" t="s">
        <v>46</v>
      </c>
      <c r="D37" s="107">
        <v>28061.818599999999</v>
      </c>
      <c r="E37" s="107">
        <v>29249.86879</v>
      </c>
      <c r="F37" s="107">
        <v>30052.492010000002</v>
      </c>
      <c r="G37" s="107">
        <v>35870.502939999998</v>
      </c>
      <c r="H37" s="107">
        <v>58966.852050000001</v>
      </c>
      <c r="I37" s="107">
        <v>70422.992699999988</v>
      </c>
      <c r="J37" s="107">
        <v>69768.134969999999</v>
      </c>
      <c r="K37" s="107">
        <v>71577.365459999986</v>
      </c>
      <c r="L37" s="107">
        <v>55622.636249999989</v>
      </c>
      <c r="M37" s="107">
        <v>44410.617830000003</v>
      </c>
      <c r="N37" s="107">
        <v>35964.014250000007</v>
      </c>
      <c r="O37" s="13"/>
    </row>
    <row r="38" spans="2:15" x14ac:dyDescent="0.25">
      <c r="B38" s="90"/>
      <c r="C38" s="135" t="s">
        <v>47</v>
      </c>
      <c r="D38" s="107">
        <v>8912.5298399999992</v>
      </c>
      <c r="E38" s="107">
        <v>8368.2499800000005</v>
      </c>
      <c r="F38" s="107">
        <v>7249.634</v>
      </c>
      <c r="G38" s="107">
        <v>7659.957010000001</v>
      </c>
      <c r="H38" s="107">
        <v>8612.5800099999997</v>
      </c>
      <c r="I38" s="107">
        <v>8338.3940199999997</v>
      </c>
      <c r="J38" s="107">
        <v>7781.9949399999996</v>
      </c>
      <c r="K38" s="107">
        <v>6915.87799</v>
      </c>
      <c r="L38" s="107">
        <v>6369.0380100000011</v>
      </c>
      <c r="M38" s="107">
        <v>6389.76098</v>
      </c>
      <c r="N38" s="107">
        <v>6689.2089999999998</v>
      </c>
      <c r="O38" s="13"/>
    </row>
    <row r="39" spans="2:15" x14ac:dyDescent="0.25">
      <c r="B39" s="98"/>
      <c r="C39" s="138" t="s">
        <v>56</v>
      </c>
      <c r="D39" s="141">
        <v>88581.852459999995</v>
      </c>
      <c r="E39" s="141">
        <v>109267.37745999999</v>
      </c>
      <c r="F39" s="141">
        <v>52609.554029999999</v>
      </c>
      <c r="G39" s="141">
        <v>113812.99858</v>
      </c>
      <c r="H39" s="141">
        <v>125331.62204</v>
      </c>
      <c r="I39" s="141">
        <v>93761.231800000009</v>
      </c>
      <c r="J39" s="141">
        <v>44511.763979999996</v>
      </c>
      <c r="K39" s="141">
        <v>26065.094059999999</v>
      </c>
      <c r="L39" s="141">
        <v>13240.022750000002</v>
      </c>
      <c r="M39" s="141">
        <v>33832.470869999997</v>
      </c>
      <c r="N39" s="141">
        <v>894.85020000000009</v>
      </c>
      <c r="O39" s="13"/>
    </row>
    <row r="40" spans="2:15" x14ac:dyDescent="0.25">
      <c r="B40" s="99"/>
      <c r="C40" s="139" t="s">
        <v>76</v>
      </c>
      <c r="D40" s="127">
        <f>+D33+D39</f>
        <v>249044.00583999997</v>
      </c>
      <c r="E40" s="127">
        <f t="shared" ref="E40:N40" si="4">+E33+E39</f>
        <v>290486.63892</v>
      </c>
      <c r="F40" s="127">
        <f t="shared" si="4"/>
        <v>240907.22954000003</v>
      </c>
      <c r="G40" s="127">
        <f t="shared" si="4"/>
        <v>340771.73652999999</v>
      </c>
      <c r="H40" s="127">
        <f t="shared" si="4"/>
        <v>392270.74401999993</v>
      </c>
      <c r="I40" s="127">
        <f t="shared" si="4"/>
        <v>429221.39022000006</v>
      </c>
      <c r="J40" s="127">
        <f t="shared" si="4"/>
        <v>391356.95724999998</v>
      </c>
      <c r="K40" s="127">
        <f t="shared" si="4"/>
        <v>349018.6536299999</v>
      </c>
      <c r="L40" s="127">
        <f t="shared" si="4"/>
        <v>323924.80580999999</v>
      </c>
      <c r="M40" s="127">
        <f t="shared" si="4"/>
        <v>353537.98518000002</v>
      </c>
      <c r="N40" s="127">
        <f t="shared" si="4"/>
        <v>291420.64415000001</v>
      </c>
      <c r="O40" s="13"/>
    </row>
    <row r="41" spans="2:15" x14ac:dyDescent="0.25">
      <c r="B41" s="99"/>
      <c r="C41" s="222" t="s">
        <v>77</v>
      </c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117"/>
    </row>
    <row r="42" spans="2:15" x14ac:dyDescent="0.25">
      <c r="B42" s="10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44"/>
    </row>
    <row r="43" spans="2:15" x14ac:dyDescent="0.25">
      <c r="B43" s="10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44"/>
    </row>
    <row r="44" spans="2:15" x14ac:dyDescent="0.25">
      <c r="B44" s="100"/>
      <c r="C44" s="175" t="s">
        <v>80</v>
      </c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44"/>
    </row>
    <row r="45" spans="2:15" x14ac:dyDescent="0.25">
      <c r="B45" s="100"/>
      <c r="C45" s="176" t="s">
        <v>81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44"/>
    </row>
    <row r="46" spans="2:15" x14ac:dyDescent="0.25">
      <c r="B46" s="100"/>
      <c r="C46" s="76" t="s">
        <v>44</v>
      </c>
      <c r="D46" s="134">
        <v>2007</v>
      </c>
      <c r="E46" s="134">
        <v>2008</v>
      </c>
      <c r="F46" s="134">
        <v>2009</v>
      </c>
      <c r="G46" s="134">
        <v>2010</v>
      </c>
      <c r="H46" s="134">
        <v>2011</v>
      </c>
      <c r="I46" s="134">
        <v>2012</v>
      </c>
      <c r="J46" s="134">
        <v>2013</v>
      </c>
      <c r="K46" s="134">
        <v>2014</v>
      </c>
      <c r="L46" s="134">
        <v>2015</v>
      </c>
      <c r="M46" s="134">
        <v>2016</v>
      </c>
      <c r="N46" s="134">
        <v>2017</v>
      </c>
      <c r="O46" s="144"/>
    </row>
    <row r="47" spans="2:15" x14ac:dyDescent="0.25">
      <c r="B47" s="100"/>
      <c r="C47" s="136" t="s">
        <v>42</v>
      </c>
      <c r="D47" s="137">
        <v>0.19946844260735475</v>
      </c>
      <c r="E47" s="137">
        <v>0.1293582794619732</v>
      </c>
      <c r="F47" s="137">
        <v>3.9059943148275211E-2</v>
      </c>
      <c r="G47" s="137">
        <v>0.20531885130970062</v>
      </c>
      <c r="H47" s="137">
        <v>0.17615706005030662</v>
      </c>
      <c r="I47" s="137">
        <v>0.25669162291293501</v>
      </c>
      <c r="J47" s="137">
        <v>3.3938560404975782E-2</v>
      </c>
      <c r="K47" s="137">
        <v>-6.8882700880913528E-2</v>
      </c>
      <c r="L47" s="137">
        <v>-3.7989290244502483E-2</v>
      </c>
      <c r="M47" s="137">
        <v>2.9034995409665365E-2</v>
      </c>
      <c r="N47" s="137">
        <v>-9.1270619535533171E-2</v>
      </c>
      <c r="O47" s="144"/>
    </row>
    <row r="48" spans="2:15" x14ac:dyDescent="0.25">
      <c r="B48" s="100"/>
      <c r="C48" s="135" t="s">
        <v>45</v>
      </c>
      <c r="D48" s="108">
        <v>0.14420017652617756</v>
      </c>
      <c r="E48" s="108">
        <v>0.15740280345645496</v>
      </c>
      <c r="F48" s="108">
        <v>1.2367712475195747E-2</v>
      </c>
      <c r="G48" s="108">
        <v>0.25859571066754139</v>
      </c>
      <c r="H48" s="108">
        <v>9.1820747463234653E-2</v>
      </c>
      <c r="I48" s="108">
        <v>0.24308067449730952</v>
      </c>
      <c r="J48" s="108">
        <v>1.2135704273493086E-2</v>
      </c>
      <c r="K48" s="108">
        <v>-8.0034723262889629E-2</v>
      </c>
      <c r="L48" s="108">
        <v>8.7325129582092043E-3</v>
      </c>
      <c r="M48" s="108">
        <v>0.10193401292243909</v>
      </c>
      <c r="N48" s="108">
        <v>-8.2353806500658155E-2</v>
      </c>
      <c r="O48" s="144"/>
    </row>
    <row r="49" spans="2:15" x14ac:dyDescent="0.25">
      <c r="B49" s="100"/>
      <c r="C49" s="135" t="s">
        <v>74</v>
      </c>
      <c r="D49" s="108">
        <v>0.22306079000596313</v>
      </c>
      <c r="E49" s="108">
        <v>0.10805819513609327</v>
      </c>
      <c r="F49" s="108">
        <v>-0.15546090910375565</v>
      </c>
      <c r="G49" s="108">
        <v>6.5706780662450059E-2</v>
      </c>
      <c r="H49" s="108">
        <v>0.18943275056101228</v>
      </c>
      <c r="I49" s="108">
        <v>0.44760472538546803</v>
      </c>
      <c r="J49" s="108">
        <v>1.1061636144440889E-2</v>
      </c>
      <c r="K49" s="108">
        <v>-0.1579059828268482</v>
      </c>
      <c r="L49" s="108">
        <v>-5.5219894547776649E-3</v>
      </c>
      <c r="M49" s="108">
        <v>0.1281791946764208</v>
      </c>
      <c r="N49" s="108">
        <v>-9.606544016658547E-2</v>
      </c>
      <c r="O49" s="144"/>
    </row>
    <row r="50" spans="2:15" x14ac:dyDescent="0.25">
      <c r="B50" s="100"/>
      <c r="C50" s="135" t="s">
        <v>75</v>
      </c>
      <c r="D50" s="108">
        <v>0.18488651034237646</v>
      </c>
      <c r="E50" s="108">
        <v>0.32440017348320738</v>
      </c>
      <c r="F50" s="108">
        <v>0.32042357626273055</v>
      </c>
      <c r="G50" s="108">
        <v>0.22429936743535905</v>
      </c>
      <c r="H50" s="108">
        <v>0.26406309941628936</v>
      </c>
      <c r="I50" s="108">
        <v>0.12796573970058756</v>
      </c>
      <c r="J50" s="108">
        <v>0.13494986810949205</v>
      </c>
      <c r="K50" s="108">
        <v>4.5290995376200849E-2</v>
      </c>
      <c r="L50" s="108">
        <v>-9.7926933041540321E-2</v>
      </c>
      <c r="M50" s="108">
        <v>-4.0105652710612505E-3</v>
      </c>
      <c r="N50" s="108">
        <v>-3.0653444937933982E-2</v>
      </c>
      <c r="O50" s="144"/>
    </row>
    <row r="51" spans="2:15" x14ac:dyDescent="0.25">
      <c r="B51" s="100"/>
      <c r="C51" s="135" t="s">
        <v>46</v>
      </c>
      <c r="D51" s="108">
        <v>0.48811983624494482</v>
      </c>
      <c r="E51" s="108">
        <v>4.2336892235487644E-2</v>
      </c>
      <c r="F51" s="108">
        <v>2.7440233177196571E-2</v>
      </c>
      <c r="G51" s="108">
        <v>0.19359495805086802</v>
      </c>
      <c r="H51" s="108">
        <v>0.64388138489813995</v>
      </c>
      <c r="I51" s="108">
        <v>0.19428102826798233</v>
      </c>
      <c r="J51" s="108">
        <v>-9.2989193570580664E-3</v>
      </c>
      <c r="K51" s="108">
        <v>2.5932046066272862E-2</v>
      </c>
      <c r="L51" s="108">
        <v>-0.22290187837265507</v>
      </c>
      <c r="M51" s="108">
        <v>-0.20157294180748198</v>
      </c>
      <c r="N51" s="108">
        <v>-0.19019333647491377</v>
      </c>
      <c r="O51" s="144"/>
    </row>
    <row r="52" spans="2:15" x14ac:dyDescent="0.25">
      <c r="B52" s="100"/>
      <c r="C52" s="135" t="s">
        <v>47</v>
      </c>
      <c r="D52" s="108">
        <v>0.21531024295783308</v>
      </c>
      <c r="E52" s="108">
        <v>-6.1069064538469942E-2</v>
      </c>
      <c r="F52" s="108">
        <v>-0.13367382459576094</v>
      </c>
      <c r="G52" s="108">
        <v>5.6599134521825745E-2</v>
      </c>
      <c r="H52" s="108">
        <v>0.12436401389150853</v>
      </c>
      <c r="I52" s="108">
        <v>-3.1835523116376829E-2</v>
      </c>
      <c r="J52" s="108">
        <v>-6.6727367244274194E-2</v>
      </c>
      <c r="K52" s="108">
        <v>-0.11129754730989327</v>
      </c>
      <c r="L52" s="108">
        <v>-7.9070217952182054E-2</v>
      </c>
      <c r="M52" s="108">
        <v>3.2537048715146621E-3</v>
      </c>
      <c r="N52" s="108">
        <v>4.6863727913653452E-2</v>
      </c>
      <c r="O52" s="145"/>
    </row>
    <row r="53" spans="2:15" x14ac:dyDescent="0.25">
      <c r="B53" s="100"/>
      <c r="C53" s="138" t="s">
        <v>56</v>
      </c>
      <c r="D53" s="137">
        <v>-0.27434138241353623</v>
      </c>
      <c r="E53" s="137">
        <v>0.23351876739471833</v>
      </c>
      <c r="F53" s="137">
        <v>-0.5185246021919121</v>
      </c>
      <c r="G53" s="137">
        <v>1.1633522784682691</v>
      </c>
      <c r="H53" s="137">
        <v>0.10120657221682361</v>
      </c>
      <c r="I53" s="137">
        <v>-0.25189485084557672</v>
      </c>
      <c r="J53" s="137">
        <v>-0.52526472695082504</v>
      </c>
      <c r="K53" s="137">
        <v>-0.41442235199414801</v>
      </c>
      <c r="L53" s="137">
        <v>-0.49204009317893083</v>
      </c>
      <c r="M53" s="137">
        <v>1.5553181825159621</v>
      </c>
      <c r="N53" s="137">
        <v>-0.97355055137892743</v>
      </c>
      <c r="O53" s="145"/>
    </row>
    <row r="54" spans="2:15" x14ac:dyDescent="0.25">
      <c r="B54" s="100"/>
      <c r="C54" s="139" t="s">
        <v>76</v>
      </c>
      <c r="D54" s="140">
        <v>-2.6596523114521101E-2</v>
      </c>
      <c r="E54" s="140">
        <v>0.16640686829710383</v>
      </c>
      <c r="F54" s="140">
        <v>-0.17067707335638982</v>
      </c>
      <c r="G54" s="140">
        <v>0.41453511868733073</v>
      </c>
      <c r="H54" s="140">
        <v>0.15112464435696005</v>
      </c>
      <c r="I54" s="140">
        <v>9.419679332016706E-2</v>
      </c>
      <c r="J54" s="140">
        <v>-8.8216556380362188E-2</v>
      </c>
      <c r="K54" s="140">
        <v>-0.10818334217821057</v>
      </c>
      <c r="L54" s="140">
        <v>-7.1898299873113025E-2</v>
      </c>
      <c r="M54" s="140">
        <v>9.141991857014431E-2</v>
      </c>
      <c r="N54" s="140">
        <v>-0.1757020281664321</v>
      </c>
      <c r="O54" s="145"/>
    </row>
    <row r="55" spans="2:15" x14ac:dyDescent="0.25">
      <c r="B55" s="100"/>
      <c r="C55" s="222" t="s">
        <v>77</v>
      </c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145"/>
    </row>
    <row r="56" spans="2:15" ht="15" customHeight="1" x14ac:dyDescent="0.25">
      <c r="B56" s="10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44"/>
    </row>
    <row r="57" spans="2:15" x14ac:dyDescent="0.25">
      <c r="B57" s="100"/>
      <c r="C57" s="175" t="s">
        <v>80</v>
      </c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44"/>
    </row>
    <row r="58" spans="2:15" x14ac:dyDescent="0.25">
      <c r="B58" s="100"/>
      <c r="C58" s="176" t="s">
        <v>83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44"/>
    </row>
    <row r="59" spans="2:15" x14ac:dyDescent="0.25">
      <c r="B59" s="100"/>
      <c r="C59" s="76" t="s">
        <v>44</v>
      </c>
      <c r="D59" s="134">
        <v>2007</v>
      </c>
      <c r="E59" s="134">
        <v>2008</v>
      </c>
      <c r="F59" s="134">
        <v>2009</v>
      </c>
      <c r="G59" s="134">
        <v>2010</v>
      </c>
      <c r="H59" s="134">
        <v>2011</v>
      </c>
      <c r="I59" s="134">
        <v>2012</v>
      </c>
      <c r="J59" s="134">
        <v>2013</v>
      </c>
      <c r="K59" s="134">
        <v>2014</v>
      </c>
      <c r="L59" s="134">
        <v>2015</v>
      </c>
      <c r="M59" s="134">
        <v>2016</v>
      </c>
      <c r="N59" s="134">
        <v>2017</v>
      </c>
      <c r="O59" s="144"/>
    </row>
    <row r="60" spans="2:15" x14ac:dyDescent="0.25">
      <c r="B60" s="100"/>
      <c r="C60" s="136" t="s">
        <v>42</v>
      </c>
      <c r="D60" s="137">
        <v>0.17852653493508375</v>
      </c>
      <c r="E60" s="137">
        <v>6.7561229721130767E-2</v>
      </c>
      <c r="F60" s="137">
        <v>9.412593559604332E-3</v>
      </c>
      <c r="G60" s="137">
        <v>0.18718490413154432</v>
      </c>
      <c r="H60" s="137">
        <v>0.13782035422605299</v>
      </c>
      <c r="I60" s="137">
        <v>0.21237087104466745</v>
      </c>
      <c r="J60" s="137">
        <v>5.7111008994037427E-3</v>
      </c>
      <c r="K60" s="137">
        <v>-9.8147481794026215E-2</v>
      </c>
      <c r="L60" s="137">
        <v>-7.096347268383274E-2</v>
      </c>
      <c r="M60" s="137">
        <v>-6.647356434391738E-3</v>
      </c>
      <c r="N60" s="137">
        <v>-0.11604641680790029</v>
      </c>
      <c r="O60" s="144"/>
    </row>
    <row r="61" spans="2:15" x14ac:dyDescent="0.25">
      <c r="B61" s="100"/>
      <c r="C61" s="135" t="s">
        <v>45</v>
      </c>
      <c r="D61" s="108">
        <v>0.1242232153955285</v>
      </c>
      <c r="E61" s="108">
        <v>9.4071193004665377E-2</v>
      </c>
      <c r="F61" s="108">
        <v>-1.651803149169695E-2</v>
      </c>
      <c r="G61" s="108">
        <v>0.23966021645279523</v>
      </c>
      <c r="H61" s="108">
        <v>5.6232974171694483E-2</v>
      </c>
      <c r="I61" s="108">
        <v>0.19923995086860513</v>
      </c>
      <c r="J61" s="108">
        <v>-1.549651750507508E-2</v>
      </c>
      <c r="K61" s="108">
        <v>-0.10894899893669963</v>
      </c>
      <c r="L61" s="108">
        <v>-2.5843120740527858E-2</v>
      </c>
      <c r="M61" s="108">
        <v>6.3723847735220218E-2</v>
      </c>
      <c r="N61" s="108">
        <v>-0.10737271372062585</v>
      </c>
      <c r="O61" s="144"/>
    </row>
    <row r="62" spans="2:15" x14ac:dyDescent="0.25">
      <c r="B62" s="100"/>
      <c r="C62" s="135" t="s">
        <v>74</v>
      </c>
      <c r="D62" s="108">
        <v>0.20170697590627551</v>
      </c>
      <c r="E62" s="108">
        <v>4.7426658939099475E-2</v>
      </c>
      <c r="F62" s="108">
        <v>-0.17955802287876566</v>
      </c>
      <c r="G62" s="108">
        <v>4.9673288406905325E-2</v>
      </c>
      <c r="H62" s="108">
        <v>0.15066332511196556</v>
      </c>
      <c r="I62" s="108">
        <v>0.396550887938518</v>
      </c>
      <c r="J62" s="108">
        <v>-1.6541262601038054E-2</v>
      </c>
      <c r="K62" s="108">
        <v>-0.18437278453285244</v>
      </c>
      <c r="L62" s="108">
        <v>-3.9609031333921463E-2</v>
      </c>
      <c r="M62" s="108">
        <v>8.9058963443115813E-2</v>
      </c>
      <c r="N62" s="108">
        <v>-0.12071051039692438</v>
      </c>
      <c r="O62" s="144"/>
    </row>
    <row r="63" spans="2:15" x14ac:dyDescent="0.25">
      <c r="B63" s="100"/>
      <c r="C63" s="135" t="s">
        <v>75</v>
      </c>
      <c r="D63" s="108">
        <v>0.16419919334404831</v>
      </c>
      <c r="E63" s="108">
        <v>0.25193067918197243</v>
      </c>
      <c r="F63" s="108">
        <v>0.28274811814433587</v>
      </c>
      <c r="G63" s="108">
        <v>0.20587985957219157</v>
      </c>
      <c r="H63" s="108">
        <v>0.22286110622029232</v>
      </c>
      <c r="I63" s="108">
        <v>8.8184866848664001E-2</v>
      </c>
      <c r="J63" s="108">
        <v>0.10396470838165772</v>
      </c>
      <c r="K63" s="108">
        <v>1.2437764103326199E-2</v>
      </c>
      <c r="L63" s="108">
        <v>-0.12884667393616567</v>
      </c>
      <c r="M63" s="108">
        <v>-3.8547044206661663E-2</v>
      </c>
      <c r="N63" s="108">
        <v>-5.7081922162484755E-2</v>
      </c>
      <c r="O63" s="144"/>
    </row>
    <row r="64" spans="2:15" x14ac:dyDescent="0.25">
      <c r="B64" s="100"/>
      <c r="C64" s="135" t="s">
        <v>46</v>
      </c>
      <c r="D64" s="108">
        <v>0.46213827048722189</v>
      </c>
      <c r="E64" s="108">
        <v>-1.4698457792563846E-2</v>
      </c>
      <c r="F64" s="108">
        <v>-1.8755728793583559E-3</v>
      </c>
      <c r="G64" s="108">
        <v>0.17563739611786633</v>
      </c>
      <c r="H64" s="108">
        <v>0.59029925781375958</v>
      </c>
      <c r="I64" s="108">
        <v>0.1521613609209902</v>
      </c>
      <c r="J64" s="108">
        <v>-3.634595648953709E-2</v>
      </c>
      <c r="K64" s="108">
        <v>-6.3127383322939545E-3</v>
      </c>
      <c r="L64" s="108">
        <v>-0.24953793863264284</v>
      </c>
      <c r="M64" s="108">
        <v>-0.22925883717481976</v>
      </c>
      <c r="N64" s="108">
        <v>-0.21227208308158207</v>
      </c>
      <c r="O64" s="144"/>
    </row>
    <row r="65" spans="2:15" x14ac:dyDescent="0.25">
      <c r="B65" s="100"/>
      <c r="C65" s="135" t="s">
        <v>47</v>
      </c>
      <c r="D65" s="108">
        <v>0.19409174816703745</v>
      </c>
      <c r="E65" s="108">
        <v>-0.11244617203138518</v>
      </c>
      <c r="F65" s="108">
        <v>-0.15839258615460272</v>
      </c>
      <c r="G65" s="108">
        <v>4.0702666236205776E-2</v>
      </c>
      <c r="H65" s="108">
        <v>8.7715496525900605E-2</v>
      </c>
      <c r="I65" s="108">
        <v>-6.5980556603723484E-2</v>
      </c>
      <c r="J65" s="108">
        <v>-9.2206555716026983E-2</v>
      </c>
      <c r="K65" s="108">
        <v>-0.13922924034097228</v>
      </c>
      <c r="L65" s="108">
        <v>-0.11063629755931603</v>
      </c>
      <c r="M65" s="108">
        <v>-3.1534666608337369E-2</v>
      </c>
      <c r="N65" s="108">
        <v>1.8321805475395303E-2</v>
      </c>
      <c r="O65" s="145"/>
    </row>
    <row r="66" spans="2:15" x14ac:dyDescent="0.25">
      <c r="B66" s="100"/>
      <c r="C66" s="138" t="s">
        <v>56</v>
      </c>
      <c r="D66" s="137">
        <v>-0.28701089103191169</v>
      </c>
      <c r="E66" s="137">
        <v>0.16602218813267133</v>
      </c>
      <c r="F66" s="137">
        <v>-0.53226247124488524</v>
      </c>
      <c r="G66" s="137">
        <v>1.1308047779435237</v>
      </c>
      <c r="H66" s="137">
        <v>6.5312869033164134E-2</v>
      </c>
      <c r="I66" s="137">
        <v>-0.27827887544040253</v>
      </c>
      <c r="J66" s="137">
        <v>-0.53822543004193868</v>
      </c>
      <c r="K66" s="137">
        <v>-0.4328269091779956</v>
      </c>
      <c r="L66" s="137">
        <v>-0.50945108712060982</v>
      </c>
      <c r="M66" s="137">
        <v>1.4667111255462895</v>
      </c>
      <c r="N66" s="137">
        <v>-0.97427167495112521</v>
      </c>
      <c r="O66" s="145"/>
    </row>
    <row r="67" spans="2:15" x14ac:dyDescent="0.25">
      <c r="B67" s="100"/>
      <c r="C67" s="139" t="s">
        <v>76</v>
      </c>
      <c r="D67" s="140">
        <v>-4.3591489398495553E-2</v>
      </c>
      <c r="E67" s="140">
        <v>0.10258256686057887</v>
      </c>
      <c r="F67" s="140">
        <v>-0.19434002648073534</v>
      </c>
      <c r="G67" s="140">
        <v>0.3932535257743428</v>
      </c>
      <c r="H67" s="140">
        <v>0.11360386727989691</v>
      </c>
      <c r="I67" s="140">
        <v>5.5606876997348564E-2</v>
      </c>
      <c r="J67" s="140">
        <v>-0.11310907051828523</v>
      </c>
      <c r="K67" s="140">
        <v>-0.13621291388793022</v>
      </c>
      <c r="L67" s="140">
        <v>-0.10371020640585293</v>
      </c>
      <c r="M67" s="140">
        <v>5.3574335360869529E-2</v>
      </c>
      <c r="N67" s="140">
        <v>-0.19817586898330264</v>
      </c>
      <c r="O67" s="145"/>
    </row>
    <row r="68" spans="2:15" x14ac:dyDescent="0.25">
      <c r="B68" s="100"/>
      <c r="C68" s="222" t="s">
        <v>77</v>
      </c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145"/>
    </row>
    <row r="69" spans="2:15" x14ac:dyDescent="0.25">
      <c r="B69" s="10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118"/>
    </row>
    <row r="70" spans="2:15" x14ac:dyDescent="0.2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2" spans="2:15" x14ac:dyDescent="0.25">
      <c r="B72" s="37" t="s">
        <v>26</v>
      </c>
      <c r="C72" s="87"/>
      <c r="D72" s="87"/>
      <c r="E72" s="87"/>
      <c r="F72" s="87"/>
      <c r="G72" s="88"/>
      <c r="H72" s="88"/>
      <c r="I72" s="88"/>
      <c r="J72" s="88"/>
      <c r="K72" s="88"/>
      <c r="L72" s="88"/>
      <c r="M72" s="88"/>
      <c r="N72" s="88"/>
      <c r="O72" s="116"/>
    </row>
    <row r="73" spans="2:15" x14ac:dyDescent="0.25">
      <c r="B73" s="89"/>
      <c r="C73" s="207" t="str">
        <f>+CONCATENATE("En el año ",G77," los impuestos de",D83," representaron  ",FIXED(H83*100,1),"% del total de tributos internos recaudados por la suma de S/ ",FIXED(G83/1000,1)," millones de soles. Mientras que los  Impuesto de ",D85," alcanzaron  una participación de ",FIXED(H85*100,1),"% sumando S/ ",FIXED(G85/1000,1)," millones de soles y el impuesto ",D92," representó el ",FIXED(H92*100,1),"%, sumando S/ ",FIXED(G92/1000,1)," millones de soles. Los impuestos aduaneros fueron S/", FIXED(G97/1000,1), " millones de soles.")</f>
        <v>En el año 2017 los impuestos de   Tercera Categoría representaron  32.2% del total de tributos internos recaudados por la suma de S/ 93.6 millones de soles. Mientras que los  Impuesto de    Quinta Categoría alcanzaron  una participación de 11.9% sumando S/ 34.5 millones de soles y el impuesto    Imp. General a las Ventas representó el 12.4%, sumando S/ 36.0 millones de soles. Los impuestos aduaneros fueron S/0.9 millones de soles.</v>
      </c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130"/>
    </row>
    <row r="74" spans="2:15" x14ac:dyDescent="0.25">
      <c r="B74" s="90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130"/>
    </row>
    <row r="75" spans="2:15" x14ac:dyDescent="0.25">
      <c r="B75" s="90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117"/>
    </row>
    <row r="76" spans="2:15" x14ac:dyDescent="0.25">
      <c r="B76" s="90"/>
      <c r="C76" s="7"/>
      <c r="D76" s="194" t="s">
        <v>54</v>
      </c>
      <c r="E76" s="194"/>
      <c r="F76" s="194"/>
      <c r="G76" s="194"/>
      <c r="H76" s="194"/>
      <c r="I76" s="194"/>
      <c r="J76" s="194"/>
      <c r="K76" s="194"/>
      <c r="L76" s="194"/>
      <c r="M76" s="194"/>
      <c r="N76" s="7"/>
      <c r="O76" s="117"/>
    </row>
    <row r="77" spans="2:15" x14ac:dyDescent="0.25">
      <c r="B77" s="90"/>
      <c r="C77" s="7"/>
      <c r="D77" s="200" t="s">
        <v>27</v>
      </c>
      <c r="E77" s="201"/>
      <c r="F77" s="202"/>
      <c r="G77" s="191">
        <v>2017</v>
      </c>
      <c r="H77" s="191"/>
      <c r="I77" s="191">
        <v>2016</v>
      </c>
      <c r="J77" s="191"/>
      <c r="K77" s="192" t="s">
        <v>11</v>
      </c>
      <c r="L77" s="192"/>
      <c r="M77" s="115" t="s">
        <v>62</v>
      </c>
      <c r="N77" s="7"/>
      <c r="O77" s="117"/>
    </row>
    <row r="78" spans="2:15" x14ac:dyDescent="0.25">
      <c r="B78" s="90"/>
      <c r="C78" s="7"/>
      <c r="D78" s="211"/>
      <c r="E78" s="212"/>
      <c r="F78" s="213"/>
      <c r="G78" s="48" t="s">
        <v>58</v>
      </c>
      <c r="H78" s="48" t="s">
        <v>13</v>
      </c>
      <c r="I78" s="48" t="s">
        <v>58</v>
      </c>
      <c r="J78" s="48" t="s">
        <v>13</v>
      </c>
      <c r="K78" s="48" t="s">
        <v>58</v>
      </c>
      <c r="L78" s="48" t="s">
        <v>14</v>
      </c>
      <c r="M78" s="48" t="s">
        <v>63</v>
      </c>
      <c r="N78" s="11"/>
      <c r="O78" s="117"/>
    </row>
    <row r="79" spans="2:15" x14ac:dyDescent="0.25">
      <c r="B79" s="90"/>
      <c r="C79" s="95"/>
      <c r="D79" s="206" t="s">
        <v>42</v>
      </c>
      <c r="E79" s="206"/>
      <c r="F79" s="206"/>
      <c r="G79" s="123">
        <f>+G96+G91+G80</f>
        <v>290525.79395000002</v>
      </c>
      <c r="H79" s="124"/>
      <c r="I79" s="123">
        <f>+I96+I91+I80</f>
        <v>319705.51431</v>
      </c>
      <c r="J79" s="124"/>
      <c r="K79" s="131">
        <f>+G79-I79</f>
        <v>-29179.720359999978</v>
      </c>
      <c r="L79" s="132">
        <f t="shared" ref="L79:L101" si="5">+IF(I79=0,"  - ",G79/I79-1)</f>
        <v>-9.1270619535533171E-2</v>
      </c>
      <c r="M79" s="132">
        <v>-0.11604641680790029</v>
      </c>
      <c r="N79" s="11"/>
      <c r="O79" s="117"/>
    </row>
    <row r="80" spans="2:15" x14ac:dyDescent="0.25">
      <c r="B80" s="90"/>
      <c r="C80" s="95"/>
      <c r="D80" s="216" t="s">
        <v>18</v>
      </c>
      <c r="E80" s="216"/>
      <c r="F80" s="216"/>
      <c r="G80" s="119">
        <v>197530.60833000002</v>
      </c>
      <c r="H80" s="125">
        <f t="shared" ref="H80:H96" si="6">+G80/G$79</f>
        <v>0.6799073006371178</v>
      </c>
      <c r="I80" s="119">
        <v>215257.91718999998</v>
      </c>
      <c r="J80" s="125">
        <f t="shared" ref="J80:J96" si="7">+I80/I$79</f>
        <v>0.67330060807545777</v>
      </c>
      <c r="K80" s="127">
        <f>+G80-I80</f>
        <v>-17727.308859999961</v>
      </c>
      <c r="L80" s="109">
        <f t="shared" si="5"/>
        <v>-8.2353806500658155E-2</v>
      </c>
      <c r="M80" s="109">
        <v>-0.10737271372062585</v>
      </c>
      <c r="N80" s="11"/>
      <c r="O80" s="117"/>
    </row>
    <row r="81" spans="2:15" x14ac:dyDescent="0.25">
      <c r="B81" s="90"/>
      <c r="C81" s="96"/>
      <c r="D81" s="217" t="s">
        <v>28</v>
      </c>
      <c r="E81" s="217"/>
      <c r="F81" s="217"/>
      <c r="G81" s="120">
        <v>3711.5007800000003</v>
      </c>
      <c r="H81" s="108">
        <f t="shared" si="6"/>
        <v>1.2775116210985231E-2</v>
      </c>
      <c r="I81" s="120">
        <v>3558.3426199999999</v>
      </c>
      <c r="J81" s="108">
        <f t="shared" si="7"/>
        <v>1.1130063326182358E-2</v>
      </c>
      <c r="K81" s="107">
        <f t="shared" ref="K81:K96" si="8">+G81-I81</f>
        <v>153.15816000000041</v>
      </c>
      <c r="L81" s="110">
        <f t="shared" si="5"/>
        <v>4.3041993522254129E-2</v>
      </c>
      <c r="M81" s="110">
        <v>1.4604267689218187E-2</v>
      </c>
      <c r="N81" s="11"/>
      <c r="O81" s="117"/>
    </row>
    <row r="82" spans="2:15" x14ac:dyDescent="0.25">
      <c r="B82" s="90"/>
      <c r="C82" s="96"/>
      <c r="D82" s="217" t="s">
        <v>29</v>
      </c>
      <c r="E82" s="217"/>
      <c r="F82" s="217"/>
      <c r="G82" s="120">
        <v>4494.35833</v>
      </c>
      <c r="H82" s="108">
        <f t="shared" si="6"/>
        <v>1.546973942965452E-2</v>
      </c>
      <c r="I82" s="120">
        <v>5422.4318799999992</v>
      </c>
      <c r="J82" s="108">
        <f t="shared" si="7"/>
        <v>1.6960708018136275E-2</v>
      </c>
      <c r="K82" s="107">
        <f t="shared" si="8"/>
        <v>-928.07354999999916</v>
      </c>
      <c r="L82" s="110">
        <f t="shared" si="5"/>
        <v>-0.17115448760602947</v>
      </c>
      <c r="M82" s="110">
        <v>-0.19375231356681044</v>
      </c>
      <c r="N82" s="11"/>
      <c r="O82" s="117"/>
    </row>
    <row r="83" spans="2:15" x14ac:dyDescent="0.25">
      <c r="B83" s="90"/>
      <c r="C83" s="96"/>
      <c r="D83" s="217" t="s">
        <v>30</v>
      </c>
      <c r="E83" s="217"/>
      <c r="F83" s="217"/>
      <c r="G83" s="120">
        <v>93576.940489999979</v>
      </c>
      <c r="H83" s="108">
        <f t="shared" si="6"/>
        <v>0.32209512008460334</v>
      </c>
      <c r="I83" s="120">
        <v>103521.80859999999</v>
      </c>
      <c r="J83" s="108">
        <f t="shared" si="7"/>
        <v>0.32380363793043887</v>
      </c>
      <c r="K83" s="107">
        <f t="shared" si="8"/>
        <v>-9944.8681100000103</v>
      </c>
      <c r="L83" s="110">
        <f t="shared" si="5"/>
        <v>-9.606544016658547E-2</v>
      </c>
      <c r="M83" s="110">
        <v>-0.12071051039692438</v>
      </c>
      <c r="N83" s="11"/>
      <c r="O83" s="117"/>
    </row>
    <row r="84" spans="2:15" x14ac:dyDescent="0.25">
      <c r="B84" s="90"/>
      <c r="C84" s="96"/>
      <c r="D84" s="217" t="s">
        <v>31</v>
      </c>
      <c r="E84" s="217"/>
      <c r="F84" s="217"/>
      <c r="G84" s="120">
        <v>6405.8406299999997</v>
      </c>
      <c r="H84" s="108">
        <f t="shared" si="6"/>
        <v>2.2049128729349436E-2</v>
      </c>
      <c r="I84" s="120">
        <v>6262.9068100000004</v>
      </c>
      <c r="J84" s="108">
        <f t="shared" si="7"/>
        <v>1.9589611469532617E-2</v>
      </c>
      <c r="K84" s="107">
        <f t="shared" si="8"/>
        <v>142.93381999999929</v>
      </c>
      <c r="L84" s="110">
        <f t="shared" si="5"/>
        <v>2.2822281144559975E-2</v>
      </c>
      <c r="M84" s="110">
        <v>-5.0641700124890443E-3</v>
      </c>
      <c r="N84" s="11"/>
      <c r="O84" s="117"/>
    </row>
    <row r="85" spans="2:15" x14ac:dyDescent="0.25">
      <c r="B85" s="90"/>
      <c r="C85" s="96"/>
      <c r="D85" s="217" t="s">
        <v>32</v>
      </c>
      <c r="E85" s="217"/>
      <c r="F85" s="217"/>
      <c r="G85" s="120">
        <v>34523.238299999997</v>
      </c>
      <c r="H85" s="108">
        <f t="shared" si="6"/>
        <v>0.11883020034338673</v>
      </c>
      <c r="I85" s="120">
        <v>35614.959499999997</v>
      </c>
      <c r="J85" s="108">
        <f t="shared" si="7"/>
        <v>0.11139926559247966</v>
      </c>
      <c r="K85" s="107">
        <f t="shared" si="8"/>
        <v>-1091.7212</v>
      </c>
      <c r="L85" s="110">
        <f t="shared" si="5"/>
        <v>-3.0653444937933982E-2</v>
      </c>
      <c r="M85" s="110">
        <v>-5.7081922162484755E-2</v>
      </c>
      <c r="N85" s="11"/>
      <c r="O85" s="117"/>
    </row>
    <row r="86" spans="2:15" x14ac:dyDescent="0.25">
      <c r="B86" s="90"/>
      <c r="C86" s="96"/>
      <c r="D86" s="217" t="s">
        <v>33</v>
      </c>
      <c r="E86" s="217"/>
      <c r="F86" s="217"/>
      <c r="G86" s="120">
        <v>7393.3241499999995</v>
      </c>
      <c r="H86" s="108">
        <f t="shared" si="6"/>
        <v>2.5448081733053979E-2</v>
      </c>
      <c r="I86" s="120">
        <v>17519.193970000004</v>
      </c>
      <c r="J86" s="108">
        <f t="shared" si="7"/>
        <v>5.4797909907217467E-2</v>
      </c>
      <c r="K86" s="107">
        <f t="shared" si="8"/>
        <v>-10125.869820000004</v>
      </c>
      <c r="L86" s="110">
        <f t="shared" si="5"/>
        <v>-0.5779871972043702</v>
      </c>
      <c r="M86" s="110">
        <v>-0.58949304688105153</v>
      </c>
      <c r="N86" s="11"/>
      <c r="O86" s="117"/>
    </row>
    <row r="87" spans="2:15" x14ac:dyDescent="0.25">
      <c r="B87" s="90"/>
      <c r="C87" s="96"/>
      <c r="D87" s="217" t="s">
        <v>34</v>
      </c>
      <c r="E87" s="217"/>
      <c r="F87" s="217"/>
      <c r="G87" s="120">
        <v>18340.47495</v>
      </c>
      <c r="H87" s="108">
        <f t="shared" si="6"/>
        <v>6.3128559776542345E-2</v>
      </c>
      <c r="I87" s="120">
        <v>27850.330820000003</v>
      </c>
      <c r="J87" s="108">
        <f t="shared" si="7"/>
        <v>8.7112450594127519E-2</v>
      </c>
      <c r="K87" s="107">
        <f t="shared" si="8"/>
        <v>-9509.8558700000031</v>
      </c>
      <c r="L87" s="110">
        <f t="shared" si="5"/>
        <v>-0.34146294101363939</v>
      </c>
      <c r="M87" s="110">
        <v>-0.35941743992226682</v>
      </c>
      <c r="N87" s="11"/>
      <c r="O87" s="117"/>
    </row>
    <row r="88" spans="2:15" x14ac:dyDescent="0.25">
      <c r="B88" s="90"/>
      <c r="C88" s="96"/>
      <c r="D88" s="217" t="s">
        <v>35</v>
      </c>
      <c r="E88" s="217"/>
      <c r="F88" s="217"/>
      <c r="G88" s="120">
        <v>10006.776</v>
      </c>
      <c r="H88" s="108">
        <f t="shared" si="6"/>
        <v>3.4443674910745389E-2</v>
      </c>
      <c r="I88" s="120">
        <v>9664.2524900000008</v>
      </c>
      <c r="J88" s="108">
        <f t="shared" si="7"/>
        <v>3.0228607444753464E-2</v>
      </c>
      <c r="K88" s="107">
        <f t="shared" si="8"/>
        <v>342.52350999999908</v>
      </c>
      <c r="L88" s="110">
        <f t="shared" si="5"/>
        <v>3.5442318001772222E-2</v>
      </c>
      <c r="M88" s="110">
        <v>7.2117913900655584E-3</v>
      </c>
      <c r="N88" s="11"/>
      <c r="O88" s="117"/>
    </row>
    <row r="89" spans="2:15" x14ac:dyDescent="0.25">
      <c r="B89" s="90"/>
      <c r="C89" s="96"/>
      <c r="D89" s="217" t="s">
        <v>66</v>
      </c>
      <c r="E89" s="217"/>
      <c r="F89" s="217"/>
      <c r="G89" s="120">
        <v>13191.695259999999</v>
      </c>
      <c r="H89" s="108">
        <f t="shared" si="6"/>
        <v>4.5406279011048198E-2</v>
      </c>
      <c r="I89" s="120">
        <v>0</v>
      </c>
      <c r="J89" s="108">
        <f t="shared" si="7"/>
        <v>0</v>
      </c>
      <c r="K89" s="107">
        <f t="shared" si="8"/>
        <v>13191.695259999999</v>
      </c>
      <c r="L89" s="110" t="str">
        <f t="shared" si="5"/>
        <v xml:space="preserve">  - </v>
      </c>
      <c r="M89" s="110">
        <v>0</v>
      </c>
      <c r="N89" s="11"/>
      <c r="O89" s="117"/>
    </row>
    <row r="90" spans="2:15" x14ac:dyDescent="0.25">
      <c r="B90" s="90"/>
      <c r="C90" s="96"/>
      <c r="D90" s="217" t="s">
        <v>36</v>
      </c>
      <c r="E90" s="217"/>
      <c r="F90" s="217"/>
      <c r="G90" s="120">
        <v>5886.4594400000005</v>
      </c>
      <c r="H90" s="108">
        <f t="shared" si="6"/>
        <v>2.0261400407748546E-2</v>
      </c>
      <c r="I90" s="120">
        <v>5843.6904999999988</v>
      </c>
      <c r="J90" s="108">
        <f t="shared" si="7"/>
        <v>1.8278353792589606E-2</v>
      </c>
      <c r="K90" s="107">
        <f t="shared" si="8"/>
        <v>42.768940000001749</v>
      </c>
      <c r="L90" s="110">
        <f t="shared" si="5"/>
        <v>7.3188236098407078E-3</v>
      </c>
      <c r="M90" s="110">
        <v>-2.0144937878360469E-2</v>
      </c>
      <c r="N90" s="11"/>
      <c r="O90" s="117"/>
    </row>
    <row r="91" spans="2:15" x14ac:dyDescent="0.25">
      <c r="B91" s="90"/>
      <c r="C91" s="95"/>
      <c r="D91" s="216" t="s">
        <v>37</v>
      </c>
      <c r="E91" s="216"/>
      <c r="F91" s="216"/>
      <c r="G91" s="119">
        <v>42653.22325000001</v>
      </c>
      <c r="H91" s="125">
        <f t="shared" si="6"/>
        <v>0.14681389445696069</v>
      </c>
      <c r="I91" s="119">
        <v>50800.378810000002</v>
      </c>
      <c r="J91" s="125">
        <f t="shared" si="7"/>
        <v>0.1588974119499916</v>
      </c>
      <c r="K91" s="127">
        <f t="shared" si="8"/>
        <v>-8147.155559999992</v>
      </c>
      <c r="L91" s="109">
        <f t="shared" si="5"/>
        <v>-0.16037588204748254</v>
      </c>
      <c r="M91" s="109">
        <v>-0.18326757827584617</v>
      </c>
      <c r="N91" s="11"/>
      <c r="O91" s="117"/>
    </row>
    <row r="92" spans="2:15" x14ac:dyDescent="0.25">
      <c r="B92" s="90"/>
      <c r="C92" s="96"/>
      <c r="D92" s="217" t="s">
        <v>38</v>
      </c>
      <c r="E92" s="217"/>
      <c r="F92" s="217"/>
      <c r="G92" s="120">
        <v>35964.014250000007</v>
      </c>
      <c r="H92" s="108">
        <f t="shared" si="6"/>
        <v>0.12378940183255975</v>
      </c>
      <c r="I92" s="120">
        <v>44410.617830000003</v>
      </c>
      <c r="J92" s="108">
        <f t="shared" si="7"/>
        <v>0.1389110160512827</v>
      </c>
      <c r="K92" s="107">
        <f t="shared" si="8"/>
        <v>-8446.6035799999954</v>
      </c>
      <c r="L92" s="110">
        <f t="shared" si="5"/>
        <v>-0.19019333647491377</v>
      </c>
      <c r="M92" s="110">
        <v>-0.21227208308158207</v>
      </c>
      <c r="N92" s="11"/>
      <c r="O92" s="117"/>
    </row>
    <row r="93" spans="2:15" x14ac:dyDescent="0.25">
      <c r="B93" s="90"/>
      <c r="C93" s="96"/>
      <c r="D93" s="217" t="s">
        <v>39</v>
      </c>
      <c r="E93" s="217"/>
      <c r="F93" s="217"/>
      <c r="G93" s="120">
        <v>6689.2089999999998</v>
      </c>
      <c r="H93" s="108">
        <f t="shared" si="6"/>
        <v>2.3024492624400931E-2</v>
      </c>
      <c r="I93" s="120">
        <v>6389.76098</v>
      </c>
      <c r="J93" s="108">
        <f t="shared" si="7"/>
        <v>1.9986395898708889E-2</v>
      </c>
      <c r="K93" s="107">
        <f t="shared" si="8"/>
        <v>299.44801999999981</v>
      </c>
      <c r="L93" s="110">
        <f t="shared" si="5"/>
        <v>4.6863727913653452E-2</v>
      </c>
      <c r="M93" s="110">
        <v>1.8321805475395303E-2</v>
      </c>
      <c r="N93" s="11"/>
      <c r="O93" s="117"/>
    </row>
    <row r="94" spans="2:15" x14ac:dyDescent="0.25">
      <c r="B94" s="90"/>
      <c r="C94" s="96"/>
      <c r="D94" s="217" t="s">
        <v>40</v>
      </c>
      <c r="E94" s="217"/>
      <c r="F94" s="217"/>
      <c r="G94" s="120">
        <v>0</v>
      </c>
      <c r="H94" s="108">
        <f t="shared" si="6"/>
        <v>0</v>
      </c>
      <c r="I94" s="120">
        <v>0</v>
      </c>
      <c r="J94" s="108">
        <f t="shared" si="7"/>
        <v>0</v>
      </c>
      <c r="K94" s="107">
        <f t="shared" si="8"/>
        <v>0</v>
      </c>
      <c r="L94" s="110" t="str">
        <f t="shared" si="5"/>
        <v xml:space="preserve">  - </v>
      </c>
      <c r="M94" s="110">
        <v>0</v>
      </c>
      <c r="N94" s="11"/>
      <c r="O94" s="117"/>
    </row>
    <row r="95" spans="2:15" x14ac:dyDescent="0.25">
      <c r="B95" s="90"/>
      <c r="C95" s="96"/>
      <c r="D95" s="217" t="s">
        <v>41</v>
      </c>
      <c r="E95" s="217"/>
      <c r="F95" s="217"/>
      <c r="G95" s="120">
        <v>0</v>
      </c>
      <c r="H95" s="108">
        <f t="shared" si="6"/>
        <v>0</v>
      </c>
      <c r="I95" s="120">
        <v>0</v>
      </c>
      <c r="J95" s="108">
        <f t="shared" si="7"/>
        <v>0</v>
      </c>
      <c r="K95" s="107">
        <f t="shared" si="8"/>
        <v>0</v>
      </c>
      <c r="L95" s="110" t="str">
        <f t="shared" si="5"/>
        <v xml:space="preserve">  - </v>
      </c>
      <c r="M95" s="110">
        <v>0</v>
      </c>
      <c r="N95" s="11"/>
      <c r="O95" s="117"/>
    </row>
    <row r="96" spans="2:15" x14ac:dyDescent="0.25">
      <c r="B96" s="90"/>
      <c r="C96" s="95"/>
      <c r="D96" s="216" t="s">
        <v>24</v>
      </c>
      <c r="E96" s="216"/>
      <c r="F96" s="216"/>
      <c r="G96" s="121">
        <v>50341.962369999987</v>
      </c>
      <c r="H96" s="125">
        <f t="shared" si="6"/>
        <v>0.17327880490592146</v>
      </c>
      <c r="I96" s="121">
        <v>53647.218309999997</v>
      </c>
      <c r="J96" s="125">
        <f t="shared" si="7"/>
        <v>0.16780197997455051</v>
      </c>
      <c r="K96" s="127">
        <f t="shared" si="8"/>
        <v>-3305.25594000001</v>
      </c>
      <c r="L96" s="109">
        <f t="shared" si="5"/>
        <v>-6.1610947298341157E-2</v>
      </c>
      <c r="M96" s="109">
        <v>-8.7195392384139869E-2</v>
      </c>
      <c r="N96" s="11"/>
      <c r="O96" s="117"/>
    </row>
    <row r="97" spans="2:15" x14ac:dyDescent="0.25">
      <c r="B97" s="90"/>
      <c r="C97" s="96"/>
      <c r="D97" s="206" t="s">
        <v>71</v>
      </c>
      <c r="E97" s="206"/>
      <c r="F97" s="206"/>
      <c r="G97" s="123">
        <v>894.85020000000009</v>
      </c>
      <c r="H97" s="124"/>
      <c r="I97" s="123">
        <v>33832.470869999997</v>
      </c>
      <c r="J97" s="124"/>
      <c r="K97" s="131">
        <f>+G97-I97</f>
        <v>-32937.620669999997</v>
      </c>
      <c r="L97" s="132">
        <f t="shared" si="5"/>
        <v>-0.97355055137892743</v>
      </c>
      <c r="M97" s="132">
        <v>-0.97427167495112521</v>
      </c>
      <c r="N97" s="11"/>
      <c r="O97" s="163"/>
    </row>
    <row r="98" spans="2:15" x14ac:dyDescent="0.25">
      <c r="B98" s="90"/>
      <c r="C98" s="96"/>
      <c r="D98" s="217" t="s">
        <v>67</v>
      </c>
      <c r="E98" s="217"/>
      <c r="F98" s="217"/>
      <c r="G98" s="120">
        <v>111.53665000000001</v>
      </c>
      <c r="H98" s="108">
        <f>+IF(G98=0,0,G98/G$97)</f>
        <v>0.12464281731176906</v>
      </c>
      <c r="I98" s="120">
        <v>90.522530000000003</v>
      </c>
      <c r="J98" s="108">
        <f>+IF(I98=0,0,I98/I$97)</f>
        <v>2.6756109640300716E-3</v>
      </c>
      <c r="K98" s="107">
        <f t="shared" ref="K98:K102" si="9">+G98-I98</f>
        <v>21.014120000000005</v>
      </c>
      <c r="L98" s="110">
        <f t="shared" si="5"/>
        <v>0.23214242907262972</v>
      </c>
      <c r="M98" s="110">
        <v>0.19854902746192948</v>
      </c>
      <c r="N98" s="11"/>
      <c r="O98" s="117"/>
    </row>
    <row r="99" spans="2:15" x14ac:dyDescent="0.25">
      <c r="B99" s="90"/>
      <c r="C99" s="96"/>
      <c r="D99" s="217" t="s">
        <v>68</v>
      </c>
      <c r="E99" s="217"/>
      <c r="F99" s="217"/>
      <c r="G99" s="120">
        <v>670.39122000000009</v>
      </c>
      <c r="H99" s="108">
        <f>+IF(G99=0,0,G99/G$97)</f>
        <v>0.74916586038646471</v>
      </c>
      <c r="I99" s="120">
        <v>33519.039799999999</v>
      </c>
      <c r="J99" s="108">
        <f>+IF(I99=0,0,I99/I$97)</f>
        <v>0.99073579132885847</v>
      </c>
      <c r="K99" s="107">
        <f t="shared" si="9"/>
        <v>-32848.648580000001</v>
      </c>
      <c r="L99" s="110">
        <f t="shared" si="5"/>
        <v>-0.97999968901257128</v>
      </c>
      <c r="M99" s="110">
        <v>-0.98054498188090089</v>
      </c>
      <c r="N99" s="11"/>
      <c r="O99" s="117"/>
    </row>
    <row r="100" spans="2:15" x14ac:dyDescent="0.25">
      <c r="B100" s="90"/>
      <c r="C100" s="96"/>
      <c r="D100" s="217" t="s">
        <v>69</v>
      </c>
      <c r="E100" s="217"/>
      <c r="F100" s="217"/>
      <c r="G100" s="120">
        <v>0</v>
      </c>
      <c r="H100" s="108">
        <f>+IF(G100=0,0,G100/G$97)</f>
        <v>0</v>
      </c>
      <c r="I100" s="120">
        <v>0</v>
      </c>
      <c r="J100" s="108">
        <f>+IF(I100=0,0,I100/I$97)</f>
        <v>0</v>
      </c>
      <c r="K100" s="107">
        <f t="shared" si="9"/>
        <v>0</v>
      </c>
      <c r="L100" s="110" t="str">
        <f t="shared" si="5"/>
        <v xml:space="preserve">  - </v>
      </c>
      <c r="M100" s="110">
        <v>0</v>
      </c>
      <c r="N100" s="11"/>
      <c r="O100" s="117"/>
    </row>
    <row r="101" spans="2:15" x14ac:dyDescent="0.25">
      <c r="B101" s="90"/>
      <c r="C101" s="96"/>
      <c r="D101" s="217" t="s">
        <v>70</v>
      </c>
      <c r="E101" s="217"/>
      <c r="F101" s="217"/>
      <c r="G101" s="120">
        <v>112.92233</v>
      </c>
      <c r="H101" s="108">
        <f>+IF(G101=0,0,G101/G$97)</f>
        <v>0.12619132230176625</v>
      </c>
      <c r="I101" s="120">
        <v>222.90854000000002</v>
      </c>
      <c r="J101" s="108">
        <f>+IF(I101=0,0,I101/I$97)</f>
        <v>6.5885977071115419E-3</v>
      </c>
      <c r="K101" s="107">
        <f t="shared" si="9"/>
        <v>-109.98621000000001</v>
      </c>
      <c r="L101" s="110">
        <f t="shared" si="5"/>
        <v>-0.49341407018322403</v>
      </c>
      <c r="M101" s="110">
        <v>-0.5072257401566973</v>
      </c>
      <c r="N101" s="11"/>
      <c r="O101" s="117"/>
    </row>
    <row r="102" spans="2:15" x14ac:dyDescent="0.25">
      <c r="B102" s="90"/>
      <c r="C102" s="96"/>
      <c r="D102" s="218" t="s">
        <v>72</v>
      </c>
      <c r="E102" s="218"/>
      <c r="F102" s="218"/>
      <c r="G102" s="122">
        <f>+G97+G79</f>
        <v>291420.64415000001</v>
      </c>
      <c r="H102" s="97"/>
      <c r="I102" s="122">
        <f>+I97+I79</f>
        <v>353537.98518000002</v>
      </c>
      <c r="J102" s="97"/>
      <c r="K102" s="128">
        <f t="shared" si="9"/>
        <v>-62117.341030000011</v>
      </c>
      <c r="L102" s="126">
        <f>+G102/I102-1</f>
        <v>-0.1757020281664321</v>
      </c>
      <c r="M102" s="126">
        <v>-0.19817586898330264</v>
      </c>
      <c r="N102" s="11"/>
      <c r="O102" s="117"/>
    </row>
    <row r="103" spans="2:15" x14ac:dyDescent="0.25">
      <c r="B103" s="90"/>
      <c r="C103" s="96"/>
      <c r="D103" s="174" t="s">
        <v>73</v>
      </c>
      <c r="E103" s="174"/>
      <c r="F103" s="174"/>
      <c r="G103" s="174"/>
      <c r="H103" s="174"/>
      <c r="I103" s="174"/>
      <c r="J103" s="174"/>
      <c r="K103" s="174"/>
      <c r="L103" s="174"/>
      <c r="M103" s="174"/>
      <c r="N103" s="11"/>
      <c r="O103" s="117"/>
    </row>
    <row r="104" spans="2:15" x14ac:dyDescent="0.25"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118"/>
    </row>
    <row r="106" spans="2:15" x14ac:dyDescent="0.25"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5" x14ac:dyDescent="0.25">
      <c r="B107" s="37" t="s">
        <v>91</v>
      </c>
      <c r="C107" s="87"/>
      <c r="D107" s="87"/>
      <c r="E107" s="87"/>
      <c r="F107" s="87"/>
      <c r="G107" s="88"/>
      <c r="H107" s="88"/>
      <c r="I107" s="88"/>
      <c r="J107" s="88"/>
      <c r="K107" s="88"/>
      <c r="L107" s="88"/>
      <c r="M107" s="88"/>
      <c r="N107" s="88"/>
      <c r="O107" s="116"/>
    </row>
    <row r="108" spans="2:15" x14ac:dyDescent="0.25">
      <c r="B108" s="89"/>
      <c r="C108" s="207" t="str">
        <f>+CONCATENATE("En el año ",F132," el número de contribuyentes activos ascendió a ",FIXED(H132,1)," creciendo  ",FIXED(I132*100,1),"% y una participación respecto al total a nivel nacional de  ",FIXED(J132*100,1),"%")</f>
        <v>En el año 2017 el número de contribuyentes activos ascendió a 171.3 creciendo  7.5% y una participación respecto al total a nivel nacional de  1.9%</v>
      </c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130"/>
    </row>
    <row r="109" spans="2:15" x14ac:dyDescent="0.25">
      <c r="B109" s="90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117"/>
    </row>
    <row r="110" spans="2:15" x14ac:dyDescent="0.25">
      <c r="B110" s="90"/>
      <c r="C110" s="7"/>
      <c r="D110" s="11"/>
      <c r="E110" s="11"/>
      <c r="F110" s="227" t="s">
        <v>86</v>
      </c>
      <c r="G110" s="227"/>
      <c r="H110" s="227"/>
      <c r="I110" s="227"/>
      <c r="J110" s="227"/>
      <c r="K110" s="7"/>
      <c r="L110" s="7"/>
      <c r="M110" s="7"/>
      <c r="N110" s="7"/>
      <c r="O110" s="117"/>
    </row>
    <row r="111" spans="2:15" x14ac:dyDescent="0.25">
      <c r="B111" s="90"/>
      <c r="C111" s="7"/>
      <c r="D111" s="11"/>
      <c r="E111" s="11"/>
      <c r="F111" s="175" t="s">
        <v>87</v>
      </c>
      <c r="G111" s="175"/>
      <c r="H111" s="175"/>
      <c r="I111" s="175"/>
      <c r="J111" s="175"/>
      <c r="K111" s="7"/>
      <c r="L111" s="7"/>
      <c r="M111" s="7"/>
      <c r="N111" s="7"/>
      <c r="O111" s="117"/>
    </row>
    <row r="112" spans="2:15" x14ac:dyDescent="0.25">
      <c r="B112" s="90"/>
      <c r="C112" s="7"/>
      <c r="D112" s="11"/>
      <c r="E112" s="11"/>
      <c r="F112" s="48" t="s">
        <v>84</v>
      </c>
      <c r="G112" s="48" t="s">
        <v>85</v>
      </c>
      <c r="H112" s="48" t="s">
        <v>6</v>
      </c>
      <c r="I112" s="48" t="s">
        <v>88</v>
      </c>
      <c r="J112" s="48" t="s">
        <v>89</v>
      </c>
      <c r="K112" s="7"/>
      <c r="L112" s="7"/>
      <c r="M112" s="7"/>
      <c r="N112" s="7"/>
      <c r="O112" s="117"/>
    </row>
    <row r="113" spans="2:15" x14ac:dyDescent="0.25">
      <c r="B113" s="90"/>
      <c r="C113" s="7"/>
      <c r="D113" s="11"/>
      <c r="E113" s="11"/>
      <c r="F113" s="148">
        <v>1998</v>
      </c>
      <c r="G113" s="120">
        <v>1907.1309999999996</v>
      </c>
      <c r="H113" s="120">
        <v>31.484999999999999</v>
      </c>
      <c r="I113" s="108"/>
      <c r="J113" s="108"/>
      <c r="K113" s="7"/>
      <c r="L113" s="7"/>
      <c r="M113" s="7"/>
      <c r="N113" s="7"/>
      <c r="O113" s="117"/>
    </row>
    <row r="114" spans="2:15" x14ac:dyDescent="0.25">
      <c r="B114" s="90"/>
      <c r="C114" s="7"/>
      <c r="D114" s="11"/>
      <c r="E114" s="11"/>
      <c r="F114" s="148">
        <v>1999</v>
      </c>
      <c r="G114" s="120">
        <v>1777.9380000000001</v>
      </c>
      <c r="H114" s="120">
        <v>28.655999999999999</v>
      </c>
      <c r="I114" s="108">
        <f>+H114/H113-1</f>
        <v>-8.9852310624106702E-2</v>
      </c>
      <c r="J114" s="108">
        <f>+H114/G114</f>
        <v>1.6117547406040027E-2</v>
      </c>
      <c r="K114" s="7"/>
      <c r="L114" s="7"/>
      <c r="M114" s="7"/>
      <c r="N114" s="7"/>
      <c r="O114" s="117"/>
    </row>
    <row r="115" spans="2:15" x14ac:dyDescent="0.25">
      <c r="B115" s="90"/>
      <c r="C115" s="7"/>
      <c r="D115" s="11"/>
      <c r="E115" s="11"/>
      <c r="F115" s="148">
        <v>2000</v>
      </c>
      <c r="G115" s="120">
        <v>1971.741</v>
      </c>
      <c r="H115" s="120">
        <v>30.154</v>
      </c>
      <c r="I115" s="108">
        <f t="shared" ref="I115:I132" si="10">+H115/H114-1</f>
        <v>5.227526521496384E-2</v>
      </c>
      <c r="J115" s="108">
        <f t="shared" ref="J115:J132" si="11">+H115/G115</f>
        <v>1.5293083625080577E-2</v>
      </c>
      <c r="K115" s="7"/>
      <c r="L115" s="7"/>
      <c r="M115" s="7"/>
      <c r="N115" s="7"/>
      <c r="O115" s="117"/>
    </row>
    <row r="116" spans="2:15" x14ac:dyDescent="0.25">
      <c r="B116" s="90"/>
      <c r="C116" s="7"/>
      <c r="D116" s="11"/>
      <c r="E116" s="11"/>
      <c r="F116" s="148">
        <v>2001</v>
      </c>
      <c r="G116" s="120">
        <v>2181.5149999999999</v>
      </c>
      <c r="H116" s="120">
        <v>33.271000000000001</v>
      </c>
      <c r="I116" s="108">
        <f t="shared" si="10"/>
        <v>0.10336937056443585</v>
      </c>
      <c r="J116" s="108">
        <f t="shared" si="11"/>
        <v>1.5251327632402254E-2</v>
      </c>
      <c r="K116" s="7"/>
      <c r="L116" s="7"/>
      <c r="M116" s="7"/>
      <c r="N116" s="7"/>
      <c r="O116" s="117"/>
    </row>
    <row r="117" spans="2:15" x14ac:dyDescent="0.25">
      <c r="B117" s="90"/>
      <c r="C117" s="7"/>
      <c r="D117" s="11"/>
      <c r="E117" s="11"/>
      <c r="F117" s="148">
        <v>2002</v>
      </c>
      <c r="G117" s="120">
        <v>2421.1780000000003</v>
      </c>
      <c r="H117" s="120">
        <v>37.822000000000003</v>
      </c>
      <c r="I117" s="108">
        <f t="shared" si="10"/>
        <v>0.13678578942622699</v>
      </c>
      <c r="J117" s="108">
        <f t="shared" si="11"/>
        <v>1.5621321522002924E-2</v>
      </c>
      <c r="K117" s="7"/>
      <c r="L117" s="7"/>
      <c r="M117" s="7"/>
      <c r="N117" s="7"/>
      <c r="O117" s="117"/>
    </row>
    <row r="118" spans="2:15" x14ac:dyDescent="0.25">
      <c r="B118" s="90"/>
      <c r="C118" s="7"/>
      <c r="D118" s="11"/>
      <c r="E118" s="11"/>
      <c r="F118" s="148">
        <v>2003</v>
      </c>
      <c r="G118" s="120">
        <v>2675.5149999999999</v>
      </c>
      <c r="H118" s="120">
        <v>43.381</v>
      </c>
      <c r="I118" s="108">
        <f t="shared" si="10"/>
        <v>0.14697794934165298</v>
      </c>
      <c r="J118" s="108">
        <f t="shared" si="11"/>
        <v>1.6214074673474081E-2</v>
      </c>
      <c r="K118" s="7"/>
      <c r="L118" s="7"/>
      <c r="M118" s="7"/>
      <c r="N118" s="7"/>
      <c r="O118" s="117"/>
    </row>
    <row r="119" spans="2:15" x14ac:dyDescent="0.25">
      <c r="B119" s="90"/>
      <c r="C119" s="7"/>
      <c r="D119" s="11"/>
      <c r="E119" s="11"/>
      <c r="F119" s="148">
        <v>2004</v>
      </c>
      <c r="G119" s="120">
        <v>2917.98</v>
      </c>
      <c r="H119" s="120">
        <v>47.238999999999997</v>
      </c>
      <c r="I119" s="108">
        <f t="shared" si="10"/>
        <v>8.8932942993476427E-2</v>
      </c>
      <c r="J119" s="108">
        <f t="shared" si="11"/>
        <v>1.6188938923501872E-2</v>
      </c>
      <c r="K119" s="7"/>
      <c r="L119" s="7"/>
      <c r="M119" s="7"/>
      <c r="N119" s="7"/>
      <c r="O119" s="117"/>
    </row>
    <row r="120" spans="2:15" x14ac:dyDescent="0.25">
      <c r="B120" s="90"/>
      <c r="C120" s="7"/>
      <c r="D120" s="11"/>
      <c r="E120" s="11"/>
      <c r="F120" s="148">
        <v>2005</v>
      </c>
      <c r="G120" s="120">
        <v>3283.3780000000006</v>
      </c>
      <c r="H120" s="120">
        <v>54.003</v>
      </c>
      <c r="I120" s="108">
        <f t="shared" si="10"/>
        <v>0.1431867736404242</v>
      </c>
      <c r="J120" s="108">
        <f t="shared" si="11"/>
        <v>1.644739046189625E-2</v>
      </c>
      <c r="K120" s="7"/>
      <c r="L120" s="7"/>
      <c r="M120" s="7"/>
      <c r="N120" s="7"/>
      <c r="O120" s="117"/>
    </row>
    <row r="121" spans="2:15" x14ac:dyDescent="0.25">
      <c r="B121" s="90"/>
      <c r="C121" s="7"/>
      <c r="D121" s="7"/>
      <c r="E121" s="7"/>
      <c r="F121" s="148">
        <v>2006</v>
      </c>
      <c r="G121" s="120">
        <v>3482.0789999999997</v>
      </c>
      <c r="H121" s="120">
        <v>57.670999999999999</v>
      </c>
      <c r="I121" s="108">
        <f t="shared" si="10"/>
        <v>6.79221524730107E-2</v>
      </c>
      <c r="J121" s="108">
        <f t="shared" si="11"/>
        <v>1.6562231930981462E-2</v>
      </c>
      <c r="K121" s="7"/>
      <c r="L121" s="7"/>
      <c r="M121" s="7"/>
      <c r="N121" s="7"/>
      <c r="O121" s="117"/>
    </row>
    <row r="122" spans="2:15" x14ac:dyDescent="0.25">
      <c r="B122" s="90"/>
      <c r="C122" s="7"/>
      <c r="D122" s="11"/>
      <c r="E122" s="11"/>
      <c r="F122" s="148">
        <v>2007</v>
      </c>
      <c r="G122" s="120">
        <v>3898.12</v>
      </c>
      <c r="H122" s="120">
        <v>66.147000000000006</v>
      </c>
      <c r="I122" s="108">
        <f t="shared" si="10"/>
        <v>0.1469716148497513</v>
      </c>
      <c r="J122" s="108">
        <f t="shared" si="11"/>
        <v>1.6968949134454559E-2</v>
      </c>
      <c r="K122" s="7"/>
      <c r="L122" s="7"/>
      <c r="M122" s="7"/>
      <c r="N122" s="7"/>
      <c r="O122" s="117"/>
    </row>
    <row r="123" spans="2:15" x14ac:dyDescent="0.25">
      <c r="B123" s="90"/>
      <c r="C123" s="7"/>
      <c r="D123" s="11"/>
      <c r="E123" s="11"/>
      <c r="F123" s="148">
        <v>2008</v>
      </c>
      <c r="G123" s="120">
        <v>4309.1000000000004</v>
      </c>
      <c r="H123" s="120">
        <v>74.406000000000006</v>
      </c>
      <c r="I123" s="108">
        <f t="shared" si="10"/>
        <v>0.12485827021633633</v>
      </c>
      <c r="J123" s="108">
        <f t="shared" si="11"/>
        <v>1.7267178761226243E-2</v>
      </c>
      <c r="K123" s="7"/>
      <c r="L123" s="7"/>
      <c r="M123" s="7"/>
      <c r="N123" s="7"/>
      <c r="O123" s="117"/>
    </row>
    <row r="124" spans="2:15" x14ac:dyDescent="0.25">
      <c r="B124" s="90"/>
      <c r="C124" s="7"/>
      <c r="D124" s="11"/>
      <c r="E124" s="11"/>
      <c r="F124" s="148">
        <v>2009</v>
      </c>
      <c r="G124" s="120">
        <v>4689.0369999999994</v>
      </c>
      <c r="H124" s="120">
        <v>83.158000000000001</v>
      </c>
      <c r="I124" s="108">
        <f t="shared" si="10"/>
        <v>0.11762492272128577</v>
      </c>
      <c r="J124" s="108">
        <f t="shared" si="11"/>
        <v>1.7734558289900466E-2</v>
      </c>
      <c r="K124" s="7"/>
      <c r="L124" s="7"/>
      <c r="M124" s="7"/>
      <c r="N124" s="7"/>
      <c r="O124" s="117"/>
    </row>
    <row r="125" spans="2:15" x14ac:dyDescent="0.25">
      <c r="B125" s="90"/>
      <c r="C125" s="7"/>
      <c r="D125" s="7"/>
      <c r="E125" s="7"/>
      <c r="F125" s="148">
        <v>2010</v>
      </c>
      <c r="G125" s="120">
        <v>5116.8109999999988</v>
      </c>
      <c r="H125" s="120">
        <v>93.561000000000007</v>
      </c>
      <c r="I125" s="108">
        <f t="shared" si="10"/>
        <v>0.12509920873517899</v>
      </c>
      <c r="J125" s="108">
        <f t="shared" si="11"/>
        <v>1.8285021666815528E-2</v>
      </c>
      <c r="K125" s="7"/>
      <c r="L125" s="7"/>
      <c r="M125" s="7"/>
      <c r="N125" s="7"/>
      <c r="O125" s="117"/>
    </row>
    <row r="126" spans="2:15" x14ac:dyDescent="0.25">
      <c r="B126" s="90"/>
      <c r="C126" s="7"/>
      <c r="D126" s="7"/>
      <c r="E126" s="7"/>
      <c r="F126" s="148">
        <v>2011</v>
      </c>
      <c r="G126" s="120">
        <v>5623.4490000000005</v>
      </c>
      <c r="H126" s="120">
        <v>106.02800000000001</v>
      </c>
      <c r="I126" s="108">
        <f t="shared" si="10"/>
        <v>0.13324996526330413</v>
      </c>
      <c r="J126" s="108">
        <f t="shared" si="11"/>
        <v>1.8854621069738519E-2</v>
      </c>
      <c r="K126" s="7"/>
      <c r="L126" s="7"/>
      <c r="M126" s="7"/>
      <c r="N126" s="7"/>
      <c r="O126" s="117"/>
    </row>
    <row r="127" spans="2:15" x14ac:dyDescent="0.25">
      <c r="B127" s="90"/>
      <c r="C127" s="7"/>
      <c r="D127" s="7"/>
      <c r="E127" s="7"/>
      <c r="F127" s="148">
        <v>2012</v>
      </c>
      <c r="G127" s="120">
        <v>6167.0460000000003</v>
      </c>
      <c r="H127" s="120">
        <v>117.41200000000001</v>
      </c>
      <c r="I127" s="108">
        <f t="shared" si="10"/>
        <v>0.10736786509223983</v>
      </c>
      <c r="J127" s="108">
        <f t="shared" si="11"/>
        <v>1.9038612651827148E-2</v>
      </c>
      <c r="K127" s="7"/>
      <c r="L127" s="7"/>
      <c r="M127" s="7"/>
      <c r="N127" s="7"/>
      <c r="O127" s="117"/>
    </row>
    <row r="128" spans="2:15" x14ac:dyDescent="0.25">
      <c r="B128" s="90"/>
      <c r="C128" s="7"/>
      <c r="D128" s="7"/>
      <c r="E128" s="7"/>
      <c r="F128" s="148">
        <v>2013</v>
      </c>
      <c r="G128" s="120">
        <v>6651.9989999999989</v>
      </c>
      <c r="H128" s="120">
        <v>125.955</v>
      </c>
      <c r="I128" s="108">
        <f t="shared" si="10"/>
        <v>7.2760876230708815E-2</v>
      </c>
      <c r="J128" s="108">
        <f t="shared" si="11"/>
        <v>1.8934909641447634E-2</v>
      </c>
      <c r="K128" s="7"/>
      <c r="L128" s="7"/>
      <c r="M128" s="7"/>
      <c r="N128" s="7"/>
      <c r="O128" s="117"/>
    </row>
    <row r="129" spans="2:15" x14ac:dyDescent="0.25">
      <c r="B129" s="90"/>
      <c r="C129" s="7"/>
      <c r="D129" s="7"/>
      <c r="E129" s="7"/>
      <c r="F129" s="148">
        <v>2014</v>
      </c>
      <c r="G129" s="120">
        <v>7112.3010000000004</v>
      </c>
      <c r="H129" s="120">
        <v>135.636</v>
      </c>
      <c r="I129" s="108">
        <f t="shared" si="10"/>
        <v>7.6860783613195149E-2</v>
      </c>
      <c r="J129" s="108">
        <f t="shared" si="11"/>
        <v>1.9070621448670409E-2</v>
      </c>
      <c r="K129" s="7"/>
      <c r="L129" s="7"/>
      <c r="M129" s="7"/>
      <c r="N129" s="7"/>
      <c r="O129" s="117"/>
    </row>
    <row r="130" spans="2:15" x14ac:dyDescent="0.25">
      <c r="B130" s="90"/>
      <c r="C130" s="7"/>
      <c r="D130" s="7"/>
      <c r="E130" s="7"/>
      <c r="F130" s="148">
        <v>2015</v>
      </c>
      <c r="G130" s="120">
        <v>7670.4990000000007</v>
      </c>
      <c r="H130" s="120">
        <v>148.54</v>
      </c>
      <c r="I130" s="108">
        <f t="shared" si="10"/>
        <v>9.5136984281459114E-2</v>
      </c>
      <c r="J130" s="108">
        <f t="shared" si="11"/>
        <v>1.9365102583286952E-2</v>
      </c>
      <c r="K130" s="7"/>
      <c r="L130" s="7"/>
      <c r="M130" s="7"/>
      <c r="N130" s="7"/>
      <c r="O130" s="117"/>
    </row>
    <row r="131" spans="2:15" x14ac:dyDescent="0.25">
      <c r="B131" s="90"/>
      <c r="C131" s="7"/>
      <c r="D131" s="7"/>
      <c r="E131" s="7"/>
      <c r="F131" s="148">
        <v>2016</v>
      </c>
      <c r="G131" s="120">
        <v>8231.9619999999995</v>
      </c>
      <c r="H131" s="120">
        <v>159.334</v>
      </c>
      <c r="I131" s="108">
        <f t="shared" si="10"/>
        <v>7.2667295004712695E-2</v>
      </c>
      <c r="J131" s="108">
        <f t="shared" si="11"/>
        <v>1.9355531524562434E-2</v>
      </c>
      <c r="K131" s="7"/>
      <c r="L131" s="7"/>
      <c r="M131" s="7"/>
      <c r="N131" s="7"/>
      <c r="O131" s="117"/>
    </row>
    <row r="132" spans="2:15" x14ac:dyDescent="0.25">
      <c r="B132" s="90"/>
      <c r="C132" s="7"/>
      <c r="D132" s="7"/>
      <c r="E132" s="7"/>
      <c r="F132" s="148">
        <v>2017</v>
      </c>
      <c r="G132" s="120">
        <v>8841.7419999999984</v>
      </c>
      <c r="H132" s="120">
        <v>171.33500000000001</v>
      </c>
      <c r="I132" s="108">
        <f t="shared" si="10"/>
        <v>7.5319768536533438E-2</v>
      </c>
      <c r="J132" s="108">
        <f t="shared" si="11"/>
        <v>1.9377968730596305E-2</v>
      </c>
      <c r="K132" s="11"/>
      <c r="L132" s="11"/>
      <c r="M132" s="11"/>
      <c r="N132" s="11"/>
      <c r="O132" s="13"/>
    </row>
    <row r="133" spans="2:15" x14ac:dyDescent="0.25">
      <c r="B133" s="90"/>
      <c r="C133" s="7"/>
      <c r="D133" s="7"/>
      <c r="E133" s="7"/>
      <c r="F133" s="171" t="s">
        <v>90</v>
      </c>
      <c r="G133" s="171"/>
      <c r="H133" s="171"/>
      <c r="I133" s="171"/>
      <c r="J133" s="171"/>
      <c r="K133" s="11"/>
      <c r="L133" s="11"/>
      <c r="M133" s="11"/>
      <c r="N133" s="11"/>
      <c r="O133" s="13"/>
    </row>
    <row r="134" spans="2:15" x14ac:dyDescent="0.25">
      <c r="B134" s="90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117"/>
    </row>
    <row r="135" spans="2:15" x14ac:dyDescent="0.25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118"/>
    </row>
  </sheetData>
  <mergeCells count="62">
    <mergeCell ref="C108:N109"/>
    <mergeCell ref="F110:J110"/>
    <mergeCell ref="F111:J111"/>
    <mergeCell ref="F133:J133"/>
    <mergeCell ref="D99:F99"/>
    <mergeCell ref="D100:F100"/>
    <mergeCell ref="D101:F101"/>
    <mergeCell ref="D102:F102"/>
    <mergeCell ref="D103:M103"/>
    <mergeCell ref="D94:F94"/>
    <mergeCell ref="D95:F95"/>
    <mergeCell ref="D96:F96"/>
    <mergeCell ref="D97:F97"/>
    <mergeCell ref="D98:F98"/>
    <mergeCell ref="D89:F89"/>
    <mergeCell ref="D90:F90"/>
    <mergeCell ref="D91:F91"/>
    <mergeCell ref="D92:F92"/>
    <mergeCell ref="D93:F93"/>
    <mergeCell ref="D84:F84"/>
    <mergeCell ref="D85:F85"/>
    <mergeCell ref="D86:F86"/>
    <mergeCell ref="D87:F87"/>
    <mergeCell ref="D88:F88"/>
    <mergeCell ref="D79:F79"/>
    <mergeCell ref="D80:F80"/>
    <mergeCell ref="D81:F81"/>
    <mergeCell ref="D82:F82"/>
    <mergeCell ref="D83:F83"/>
    <mergeCell ref="C73:N75"/>
    <mergeCell ref="D76:M76"/>
    <mergeCell ref="D77:F78"/>
    <mergeCell ref="G77:H77"/>
    <mergeCell ref="I77:J77"/>
    <mergeCell ref="K77:L77"/>
    <mergeCell ref="C45:N45"/>
    <mergeCell ref="C55:N55"/>
    <mergeCell ref="C57:N57"/>
    <mergeCell ref="C58:N58"/>
    <mergeCell ref="C68:N68"/>
    <mergeCell ref="D24:M24"/>
    <mergeCell ref="C30:N30"/>
    <mergeCell ref="C31:N31"/>
    <mergeCell ref="C41:N41"/>
    <mergeCell ref="C44:N44"/>
    <mergeCell ref="D18:F18"/>
    <mergeCell ref="D19:F19"/>
    <mergeCell ref="D20:F20"/>
    <mergeCell ref="D21:F21"/>
    <mergeCell ref="D22:F22"/>
    <mergeCell ref="D13:F13"/>
    <mergeCell ref="D14:F14"/>
    <mergeCell ref="D15:F15"/>
    <mergeCell ref="D16:F16"/>
    <mergeCell ref="D17:F17"/>
    <mergeCell ref="B1:O2"/>
    <mergeCell ref="C7:N9"/>
    <mergeCell ref="D10:M10"/>
    <mergeCell ref="D11:F12"/>
    <mergeCell ref="G11:H11"/>
    <mergeCell ref="I11:J11"/>
    <mergeCell ref="K11:L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135"/>
  <sheetViews>
    <sheetView zoomScaleNormal="100" workbookViewId="0">
      <selection activeCell="B1" sqref="B1:O2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29" t="s">
        <v>116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2:15" ht="15" customHeight="1" x14ac:dyDescent="0.25"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2:15" x14ac:dyDescent="0.25">
      <c r="B3" s="84" t="str">
        <f>+B6</f>
        <v>1. Recaudación Tributos Internos (Soles)</v>
      </c>
      <c r="C3" s="27"/>
      <c r="D3" s="27"/>
      <c r="E3" s="27"/>
      <c r="F3" s="27"/>
      <c r="G3" s="27"/>
      <c r="H3" s="27"/>
      <c r="I3" s="26"/>
      <c r="J3" s="84" t="str">
        <f>+B72</f>
        <v>3. Recaudación Tributos Internos - Detalle de cargas Tributarias</v>
      </c>
      <c r="K3" s="27"/>
      <c r="L3" s="27"/>
      <c r="M3" s="27"/>
      <c r="N3" s="27"/>
      <c r="O3" s="27"/>
    </row>
    <row r="4" spans="2:15" x14ac:dyDescent="0.25">
      <c r="B4" s="84" t="str">
        <f>+B28</f>
        <v>2. Ingresos Tributarios recaudados por la SUNAT  2007-2017, en soles</v>
      </c>
      <c r="C4" s="85"/>
      <c r="D4" s="85"/>
      <c r="E4" s="85"/>
      <c r="F4" s="26"/>
      <c r="G4" s="26"/>
      <c r="H4" s="86"/>
      <c r="I4" s="26"/>
      <c r="J4" s="84" t="str">
        <f>+B107</f>
        <v>4. Número de contribuyentes activos por región</v>
      </c>
      <c r="K4" s="86"/>
      <c r="L4" s="86"/>
      <c r="M4" s="86"/>
      <c r="N4" s="86"/>
      <c r="O4" s="86"/>
    </row>
    <row r="5" spans="2:15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2:15" x14ac:dyDescent="0.25">
      <c r="B6" s="37" t="s">
        <v>59</v>
      </c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116"/>
    </row>
    <row r="7" spans="2:15" ht="15" customHeight="1" x14ac:dyDescent="0.25">
      <c r="B7" s="89"/>
      <c r="C7" s="207" t="str">
        <f>+CONCATENATE("Durante el 2017  en la región se recaudaron S/ ", FIXED(G13/1000,1)," millones por tributos internos,  ", +IF(L13&gt;0, "Un aumento en", "Una reducción de")," ",FIXED(100*L13,1),"% respecto del 2016. Mientras que en terminos reales (quitando la inflación del periodo) la recaudación habría ", IF(LM13&gt;0,"crecido","disminuido")," en ", FIXED(100*M13,1),"%  Es así que se recaudaron en el 2017:  S/ ",FIXED(G14/1000,1)," millones por Impuesto a la Renta, S/ ", FIXED(G17/1000,1)," millones por Impuesto a la producción y el Consumo y solo S/ ",FIXED(G20/1000,1)," millones por otros conceptos.")</f>
        <v>Durante el 2017  en la región se recaudaron S/ 215.3 millones por tributos internos,  Un aumento en 7.7% respecto del 2016. Mientras que en terminos reales (quitando la inflación del periodo) la recaudación habría disminuido en 4.8%  Es así que se recaudaron en el 2017:  S/ 131.6 millones por Impuesto a la Renta, S/ 55.0 millones por Impuesto a la producción y el Consumo y solo S/ 28.7 millones por otros conceptos.</v>
      </c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129"/>
    </row>
    <row r="8" spans="2:15" x14ac:dyDescent="0.25">
      <c r="B8" s="90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129"/>
    </row>
    <row r="9" spans="2:15" ht="15" customHeight="1" x14ac:dyDescent="0.25">
      <c r="B9" s="90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117"/>
    </row>
    <row r="10" spans="2:15" x14ac:dyDescent="0.25">
      <c r="B10" s="90"/>
      <c r="C10" s="7"/>
      <c r="D10" s="193" t="s">
        <v>60</v>
      </c>
      <c r="E10" s="193"/>
      <c r="F10" s="193"/>
      <c r="G10" s="193"/>
      <c r="H10" s="193"/>
      <c r="I10" s="193"/>
      <c r="J10" s="193"/>
      <c r="K10" s="193"/>
      <c r="L10" s="193"/>
      <c r="M10" s="193"/>
      <c r="N10" s="7"/>
      <c r="O10" s="117"/>
    </row>
    <row r="11" spans="2:15" ht="15" customHeight="1" x14ac:dyDescent="0.25">
      <c r="B11" s="90"/>
      <c r="C11" s="7"/>
      <c r="D11" s="200" t="s">
        <v>17</v>
      </c>
      <c r="E11" s="201"/>
      <c r="F11" s="202"/>
      <c r="G11" s="191">
        <v>2017</v>
      </c>
      <c r="H11" s="191"/>
      <c r="I11" s="191">
        <v>2016</v>
      </c>
      <c r="J11" s="191"/>
      <c r="K11" s="192" t="s">
        <v>61</v>
      </c>
      <c r="L11" s="192"/>
      <c r="M11" s="115" t="s">
        <v>62</v>
      </c>
      <c r="N11" s="7"/>
      <c r="O11" s="13"/>
    </row>
    <row r="12" spans="2:15" ht="15" customHeight="1" thickBot="1" x14ac:dyDescent="0.3">
      <c r="B12" s="90"/>
      <c r="C12" s="7"/>
      <c r="D12" s="203"/>
      <c r="E12" s="204"/>
      <c r="F12" s="205"/>
      <c r="G12" s="102" t="s">
        <v>58</v>
      </c>
      <c r="H12" s="102" t="s">
        <v>13</v>
      </c>
      <c r="I12" s="102" t="s">
        <v>58</v>
      </c>
      <c r="J12" s="102" t="s">
        <v>13</v>
      </c>
      <c r="K12" s="102" t="s">
        <v>58</v>
      </c>
      <c r="L12" s="102" t="s">
        <v>14</v>
      </c>
      <c r="M12" s="102" t="s">
        <v>63</v>
      </c>
      <c r="N12" s="7"/>
      <c r="O12" s="13"/>
    </row>
    <row r="13" spans="2:15" ht="15.75" customHeight="1" thickTop="1" x14ac:dyDescent="0.25">
      <c r="B13" s="90"/>
      <c r="C13" s="7"/>
      <c r="D13" s="195" t="s">
        <v>55</v>
      </c>
      <c r="E13" s="196"/>
      <c r="F13" s="197"/>
      <c r="G13" s="106">
        <v>215321.45614999998</v>
      </c>
      <c r="H13" s="104"/>
      <c r="I13" s="106">
        <v>199938.37464999995</v>
      </c>
      <c r="J13" s="104"/>
      <c r="K13" s="106">
        <f>+G13-I13</f>
        <v>15383.081500000029</v>
      </c>
      <c r="L13" s="152">
        <f>+IF(I13=0,"  - ",G13/I13-1)</f>
        <v>7.69391144992988E-2</v>
      </c>
      <c r="M13" s="152">
        <v>4.7577210120373747E-2</v>
      </c>
      <c r="N13" s="7"/>
      <c r="O13" s="13"/>
    </row>
    <row r="14" spans="2:15" x14ac:dyDescent="0.25">
      <c r="B14" s="90"/>
      <c r="C14" s="7"/>
      <c r="D14" s="198" t="s">
        <v>18</v>
      </c>
      <c r="E14" s="198"/>
      <c r="F14" s="198"/>
      <c r="G14" s="63">
        <v>131606.16562999997</v>
      </c>
      <c r="H14" s="111">
        <f t="shared" ref="H14:H20" si="0">+G14/G$13</f>
        <v>0.61120785630540597</v>
      </c>
      <c r="I14" s="63">
        <v>132633.58063999997</v>
      </c>
      <c r="J14" s="111">
        <f t="shared" ref="J14:J20" si="1">+I14/I$13</f>
        <v>0.66337230595267316</v>
      </c>
      <c r="K14" s="65">
        <f>+G14-I14</f>
        <v>-1027.415009999997</v>
      </c>
      <c r="L14" s="64">
        <f t="shared" ref="L14:L22" si="2">+IF(I14=0,"  - ",G14/I14-1)</f>
        <v>-7.7462661042730918E-3</v>
      </c>
      <c r="M14" s="64">
        <v>-3.4799289680097822E-2</v>
      </c>
      <c r="N14" s="7"/>
      <c r="O14" s="13"/>
    </row>
    <row r="15" spans="2:15" x14ac:dyDescent="0.25">
      <c r="B15" s="90"/>
      <c r="C15" s="7"/>
      <c r="D15" s="199" t="s">
        <v>19</v>
      </c>
      <c r="E15" s="199"/>
      <c r="F15" s="199"/>
      <c r="G15" s="107">
        <v>53136.258619999993</v>
      </c>
      <c r="H15" s="112">
        <f t="shared" si="0"/>
        <v>0.24677642242482112</v>
      </c>
      <c r="I15" s="107">
        <v>70011.138059999983</v>
      </c>
      <c r="J15" s="112">
        <f t="shared" si="1"/>
        <v>0.35016358506743517</v>
      </c>
      <c r="K15" s="107">
        <f t="shared" ref="K15:K22" si="3">+G15-I15</f>
        <v>-16874.87943999999</v>
      </c>
      <c r="L15" s="108">
        <f t="shared" si="2"/>
        <v>-0.2410313545473024</v>
      </c>
      <c r="M15" s="108">
        <v>-0.26172404227157087</v>
      </c>
      <c r="N15" s="7"/>
      <c r="O15" s="13"/>
    </row>
    <row r="16" spans="2:15" x14ac:dyDescent="0.25">
      <c r="B16" s="90"/>
      <c r="C16" s="7"/>
      <c r="D16" s="199" t="s">
        <v>20</v>
      </c>
      <c r="E16" s="199"/>
      <c r="F16" s="199"/>
      <c r="G16" s="107">
        <v>20065.044829999999</v>
      </c>
      <c r="H16" s="112">
        <f t="shared" si="0"/>
        <v>9.3186462644122336E-2</v>
      </c>
      <c r="I16" s="107">
        <v>17573.507619999997</v>
      </c>
      <c r="J16" s="112">
        <f t="shared" si="1"/>
        <v>8.7894620783844607E-2</v>
      </c>
      <c r="K16" s="107">
        <f t="shared" si="3"/>
        <v>2491.5372100000022</v>
      </c>
      <c r="L16" s="108">
        <f t="shared" si="2"/>
        <v>0.141778025416192</v>
      </c>
      <c r="M16" s="108">
        <v>0.11064833873950874</v>
      </c>
      <c r="N16" s="7"/>
      <c r="O16" s="13"/>
    </row>
    <row r="17" spans="2:15" x14ac:dyDescent="0.25">
      <c r="B17" s="90"/>
      <c r="C17" s="7"/>
      <c r="D17" s="198" t="s">
        <v>21</v>
      </c>
      <c r="E17" s="198"/>
      <c r="F17" s="198"/>
      <c r="G17" s="63">
        <v>54977.783859999989</v>
      </c>
      <c r="H17" s="111">
        <f t="shared" si="0"/>
        <v>0.25532886895257045</v>
      </c>
      <c r="I17" s="63">
        <v>42111.449789999984</v>
      </c>
      <c r="J17" s="111">
        <f t="shared" si="1"/>
        <v>0.21062214726771558</v>
      </c>
      <c r="K17" s="65">
        <f t="shared" si="3"/>
        <v>12866.334070000004</v>
      </c>
      <c r="L17" s="64">
        <f t="shared" si="2"/>
        <v>0.30553054179234929</v>
      </c>
      <c r="M17" s="64">
        <v>0.26993627056960223</v>
      </c>
      <c r="N17" s="7"/>
      <c r="O17" s="13"/>
    </row>
    <row r="18" spans="2:15" x14ac:dyDescent="0.25">
      <c r="B18" s="90"/>
      <c r="C18" s="7"/>
      <c r="D18" s="199" t="s">
        <v>22</v>
      </c>
      <c r="E18" s="199"/>
      <c r="F18" s="199"/>
      <c r="G18" s="50">
        <v>54931.479819999986</v>
      </c>
      <c r="H18" s="113">
        <f t="shared" si="0"/>
        <v>0.25511382284974388</v>
      </c>
      <c r="I18" s="50">
        <v>42053.726809999986</v>
      </c>
      <c r="J18" s="113">
        <f t="shared" si="1"/>
        <v>0.2103334434103343</v>
      </c>
      <c r="K18" s="52">
        <f t="shared" si="3"/>
        <v>12877.75301</v>
      </c>
      <c r="L18" s="51">
        <f t="shared" si="2"/>
        <v>0.30622144544244745</v>
      </c>
      <c r="M18" s="51">
        <v>0.27060833727094824</v>
      </c>
      <c r="N18" s="7"/>
      <c r="O18" s="13"/>
    </row>
    <row r="19" spans="2:15" x14ac:dyDescent="0.25">
      <c r="B19" s="90"/>
      <c r="C19" s="7"/>
      <c r="D19" s="199" t="s">
        <v>23</v>
      </c>
      <c r="E19" s="199"/>
      <c r="F19" s="199"/>
      <c r="G19" s="50">
        <v>46.304040000000008</v>
      </c>
      <c r="H19" s="113">
        <f t="shared" si="0"/>
        <v>2.1504610282657152E-4</v>
      </c>
      <c r="I19" s="50">
        <v>57.722979999999993</v>
      </c>
      <c r="J19" s="113">
        <f t="shared" si="1"/>
        <v>2.887038573812874E-4</v>
      </c>
      <c r="K19" s="52">
        <f t="shared" si="3"/>
        <v>-11.418939999999985</v>
      </c>
      <c r="L19" s="51">
        <f t="shared" si="2"/>
        <v>-0.19782312001216817</v>
      </c>
      <c r="M19" s="51">
        <v>-0.21969384652593005</v>
      </c>
      <c r="N19" s="7"/>
      <c r="O19" s="13"/>
    </row>
    <row r="20" spans="2:15" x14ac:dyDescent="0.25">
      <c r="B20" s="90"/>
      <c r="C20" s="7"/>
      <c r="D20" s="198" t="s">
        <v>24</v>
      </c>
      <c r="E20" s="198"/>
      <c r="F20" s="198"/>
      <c r="G20" s="63">
        <v>28737.506659999999</v>
      </c>
      <c r="H20" s="111">
        <f t="shared" si="0"/>
        <v>0.13346327474202344</v>
      </c>
      <c r="I20" s="63">
        <v>25193.344219999999</v>
      </c>
      <c r="J20" s="111">
        <f t="shared" si="1"/>
        <v>0.1260055467796112</v>
      </c>
      <c r="K20" s="65">
        <f t="shared" si="3"/>
        <v>3544.1624400000001</v>
      </c>
      <c r="L20" s="64">
        <f t="shared" si="2"/>
        <v>0.14067852243238232</v>
      </c>
      <c r="M20" s="64">
        <v>0.10957881284636328</v>
      </c>
      <c r="N20" s="7"/>
      <c r="O20" s="13"/>
    </row>
    <row r="21" spans="2:15" ht="15" customHeight="1" x14ac:dyDescent="0.25">
      <c r="B21" s="90"/>
      <c r="C21" s="7"/>
      <c r="D21" s="219" t="s">
        <v>56</v>
      </c>
      <c r="E21" s="220"/>
      <c r="F21" s="221"/>
      <c r="G21" s="149">
        <v>498.45595000000009</v>
      </c>
      <c r="H21" s="105"/>
      <c r="I21" s="149">
        <v>550.2514900000001</v>
      </c>
      <c r="J21" s="105"/>
      <c r="K21" s="149">
        <f t="shared" si="3"/>
        <v>-51.795540000000017</v>
      </c>
      <c r="L21" s="151">
        <f t="shared" si="2"/>
        <v>-9.4130667415366798E-2</v>
      </c>
      <c r="M21" s="151">
        <v>-0.11882848771462906</v>
      </c>
      <c r="N21" s="7"/>
      <c r="O21" s="13"/>
    </row>
    <row r="22" spans="2:15" ht="15" customHeight="1" x14ac:dyDescent="0.25">
      <c r="B22" s="90"/>
      <c r="C22" s="7"/>
      <c r="D22" s="223" t="s">
        <v>57</v>
      </c>
      <c r="E22" s="224"/>
      <c r="F22" s="225"/>
      <c r="G22" s="114">
        <f>+G21+G13</f>
        <v>215819.91209999999</v>
      </c>
      <c r="H22" s="103"/>
      <c r="I22" s="114">
        <f>+I21+I13</f>
        <v>200488.62613999995</v>
      </c>
      <c r="J22" s="103"/>
      <c r="K22" s="114">
        <f t="shared" si="3"/>
        <v>15331.285960000037</v>
      </c>
      <c r="L22" s="150">
        <f t="shared" si="2"/>
        <v>7.6469604561479221E-2</v>
      </c>
      <c r="M22" s="150">
        <v>4.712050100454479E-2</v>
      </c>
      <c r="N22" s="7"/>
      <c r="O22" s="13"/>
    </row>
    <row r="23" spans="2:15" x14ac:dyDescent="0.25">
      <c r="B23" s="90"/>
      <c r="C23" s="7"/>
      <c r="D23" s="66" t="s">
        <v>25</v>
      </c>
      <c r="E23" s="67"/>
      <c r="F23" s="67"/>
      <c r="G23" s="68"/>
      <c r="H23" s="69"/>
      <c r="I23" s="68"/>
      <c r="J23" s="69"/>
      <c r="K23" s="70"/>
      <c r="L23" s="69"/>
      <c r="M23" s="7"/>
      <c r="N23" s="7"/>
      <c r="O23" s="13"/>
    </row>
    <row r="24" spans="2:15" x14ac:dyDescent="0.25">
      <c r="B24" s="90"/>
      <c r="C24" s="7"/>
      <c r="D24" s="226" t="s">
        <v>65</v>
      </c>
      <c r="E24" s="226"/>
      <c r="F24" s="226"/>
      <c r="G24" s="226"/>
      <c r="H24" s="226"/>
      <c r="I24" s="226"/>
      <c r="J24" s="226"/>
      <c r="K24" s="226"/>
      <c r="L24" s="226"/>
      <c r="M24" s="226"/>
      <c r="N24" s="7"/>
      <c r="O24" s="13"/>
    </row>
    <row r="25" spans="2:15" x14ac:dyDescent="0.25">
      <c r="B25" s="91"/>
      <c r="C25" s="92"/>
      <c r="D25" s="92"/>
      <c r="E25" s="92"/>
      <c r="F25" s="93"/>
      <c r="G25" s="93"/>
      <c r="H25" s="93"/>
      <c r="I25" s="93"/>
      <c r="J25" s="93"/>
      <c r="K25" s="93"/>
      <c r="L25" s="92"/>
      <c r="M25" s="92"/>
      <c r="N25" s="92"/>
      <c r="O25" s="118"/>
    </row>
    <row r="26" spans="2:15" x14ac:dyDescent="0.25">
      <c r="F26" s="94"/>
      <c r="G26" s="94"/>
      <c r="H26" s="94"/>
      <c r="I26" s="94"/>
      <c r="J26" s="94"/>
      <c r="K26" s="94"/>
    </row>
    <row r="28" spans="2:15" x14ac:dyDescent="0.25">
      <c r="B28" s="37" t="s">
        <v>82</v>
      </c>
      <c r="C28" s="87"/>
      <c r="D28" s="87"/>
      <c r="E28" s="87"/>
      <c r="F28" s="87"/>
      <c r="G28" s="88"/>
      <c r="H28" s="88"/>
      <c r="I28" s="88"/>
      <c r="J28" s="88"/>
      <c r="K28" s="88"/>
      <c r="L28" s="88"/>
      <c r="M28" s="88"/>
      <c r="N28" s="88"/>
      <c r="O28" s="116"/>
    </row>
    <row r="29" spans="2:15" s="11" customFormat="1" x14ac:dyDescent="0.25">
      <c r="B29" s="146"/>
      <c r="C29" s="147"/>
      <c r="D29" s="147"/>
      <c r="E29" s="147"/>
      <c r="F29" s="147"/>
      <c r="G29" s="7"/>
      <c r="H29" s="7"/>
      <c r="I29" s="7"/>
      <c r="J29" s="7"/>
      <c r="K29" s="7"/>
      <c r="L29" s="7"/>
      <c r="M29" s="7"/>
      <c r="N29" s="7"/>
      <c r="O29" s="117"/>
    </row>
    <row r="30" spans="2:15" x14ac:dyDescent="0.25">
      <c r="B30" s="90"/>
      <c r="C30" s="175" t="s">
        <v>79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42"/>
    </row>
    <row r="31" spans="2:15" x14ac:dyDescent="0.25">
      <c r="B31" s="90"/>
      <c r="C31" s="176" t="s">
        <v>78</v>
      </c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43"/>
    </row>
    <row r="32" spans="2:15" ht="15" customHeight="1" x14ac:dyDescent="0.25">
      <c r="B32" s="90"/>
      <c r="C32" s="76" t="s">
        <v>44</v>
      </c>
      <c r="D32" s="134">
        <v>2007</v>
      </c>
      <c r="E32" s="134">
        <v>2008</v>
      </c>
      <c r="F32" s="134">
        <v>2009</v>
      </c>
      <c r="G32" s="134">
        <v>2010</v>
      </c>
      <c r="H32" s="134">
        <v>2011</v>
      </c>
      <c r="I32" s="134">
        <v>2012</v>
      </c>
      <c r="J32" s="134">
        <v>2013</v>
      </c>
      <c r="K32" s="134">
        <v>2014</v>
      </c>
      <c r="L32" s="134">
        <v>2015</v>
      </c>
      <c r="M32" s="134">
        <v>2016</v>
      </c>
      <c r="N32" s="134">
        <v>2017</v>
      </c>
      <c r="O32" s="13"/>
    </row>
    <row r="33" spans="2:15" x14ac:dyDescent="0.25">
      <c r="B33" s="90"/>
      <c r="C33" s="136" t="s">
        <v>42</v>
      </c>
      <c r="D33" s="141">
        <v>48029.555340000028</v>
      </c>
      <c r="E33" s="141">
        <v>81873.49325</v>
      </c>
      <c r="F33" s="141">
        <v>88411.55422999998</v>
      </c>
      <c r="G33" s="141">
        <v>93646.995359999957</v>
      </c>
      <c r="H33" s="141">
        <v>113861.79400999997</v>
      </c>
      <c r="I33" s="141">
        <v>150986.55398999999</v>
      </c>
      <c r="J33" s="141">
        <v>167286.57763999994</v>
      </c>
      <c r="K33" s="141">
        <v>184630.11826999998</v>
      </c>
      <c r="L33" s="141">
        <v>185997.1863</v>
      </c>
      <c r="M33" s="141">
        <v>199938.37464999995</v>
      </c>
      <c r="N33" s="141">
        <v>215321.45614999998</v>
      </c>
      <c r="O33" s="13"/>
    </row>
    <row r="34" spans="2:15" x14ac:dyDescent="0.25">
      <c r="B34" s="90"/>
      <c r="C34" s="135" t="s">
        <v>45</v>
      </c>
      <c r="D34" s="107">
        <v>28703.557930000003</v>
      </c>
      <c r="E34" s="107">
        <v>48114.430830000005</v>
      </c>
      <c r="F34" s="107">
        <v>53504.397969999998</v>
      </c>
      <c r="G34" s="107">
        <v>58553.788419999997</v>
      </c>
      <c r="H34" s="107">
        <v>69709.732439999978</v>
      </c>
      <c r="I34" s="107">
        <v>82385.632350000014</v>
      </c>
      <c r="J34" s="107">
        <v>91171.075039999982</v>
      </c>
      <c r="K34" s="107">
        <v>114457.79222999998</v>
      </c>
      <c r="L34" s="107">
        <v>115582.87082999999</v>
      </c>
      <c r="M34" s="107">
        <v>132633.58063999997</v>
      </c>
      <c r="N34" s="107">
        <v>131606.16562999997</v>
      </c>
      <c r="O34" s="13"/>
    </row>
    <row r="35" spans="2:15" x14ac:dyDescent="0.25">
      <c r="B35" s="90"/>
      <c r="C35" s="135" t="s">
        <v>74</v>
      </c>
      <c r="D35" s="107">
        <v>14298.18715</v>
      </c>
      <c r="E35" s="107">
        <v>23752.61061</v>
      </c>
      <c r="F35" s="107">
        <v>26703.081030000001</v>
      </c>
      <c r="G35" s="107">
        <v>32598.961319999995</v>
      </c>
      <c r="H35" s="107">
        <v>34501.664889999978</v>
      </c>
      <c r="I35" s="107">
        <v>43235.363529999988</v>
      </c>
      <c r="J35" s="107">
        <v>46143.171639999979</v>
      </c>
      <c r="K35" s="107">
        <v>55461.708299999977</v>
      </c>
      <c r="L35" s="107">
        <v>63061.82954999998</v>
      </c>
      <c r="M35" s="107">
        <v>70011.138059999983</v>
      </c>
      <c r="N35" s="107">
        <v>53136.258619999993</v>
      </c>
      <c r="O35" s="13"/>
    </row>
    <row r="36" spans="2:15" x14ac:dyDescent="0.25">
      <c r="B36" s="90"/>
      <c r="C36" s="135" t="s">
        <v>75</v>
      </c>
      <c r="D36" s="107">
        <v>4216.8795799999998</v>
      </c>
      <c r="E36" s="107">
        <v>5460.9449199999999</v>
      </c>
      <c r="F36" s="107">
        <v>6278.8804799999998</v>
      </c>
      <c r="G36" s="107">
        <v>6857.0864599999986</v>
      </c>
      <c r="H36" s="107">
        <v>8260.7424800000026</v>
      </c>
      <c r="I36" s="107">
        <v>11044.675590000003</v>
      </c>
      <c r="J36" s="107">
        <v>14095.465749999999</v>
      </c>
      <c r="K36" s="107">
        <v>18238.782269999996</v>
      </c>
      <c r="L36" s="107">
        <v>16177.689269999997</v>
      </c>
      <c r="M36" s="107">
        <v>17573.507619999997</v>
      </c>
      <c r="N36" s="107">
        <v>20065.044829999999</v>
      </c>
      <c r="O36" s="13"/>
    </row>
    <row r="37" spans="2:15" x14ac:dyDescent="0.25">
      <c r="B37" s="90"/>
      <c r="C37" s="135" t="s">
        <v>46</v>
      </c>
      <c r="D37" s="107">
        <v>11465.63969</v>
      </c>
      <c r="E37" s="107">
        <v>23648.116580000002</v>
      </c>
      <c r="F37" s="107">
        <v>22718.927759999999</v>
      </c>
      <c r="G37" s="107">
        <v>23144.258170000001</v>
      </c>
      <c r="H37" s="107">
        <v>30118.077899999989</v>
      </c>
      <c r="I37" s="107">
        <v>44762.631239999988</v>
      </c>
      <c r="J37" s="107">
        <v>47214.586609999977</v>
      </c>
      <c r="K37" s="107">
        <v>45672.782799999986</v>
      </c>
      <c r="L37" s="107">
        <v>43712.704629999986</v>
      </c>
      <c r="M37" s="107">
        <v>42053.726809999986</v>
      </c>
      <c r="N37" s="107">
        <v>54931.479819999986</v>
      </c>
      <c r="O37" s="13"/>
    </row>
    <row r="38" spans="2:15" x14ac:dyDescent="0.25">
      <c r="B38" s="90"/>
      <c r="C38" s="135" t="s">
        <v>47</v>
      </c>
      <c r="D38" s="107">
        <v>1.7000000000000001E-2</v>
      </c>
      <c r="E38" s="107">
        <v>3.488</v>
      </c>
      <c r="F38" s="107">
        <v>0.78500000000000003</v>
      </c>
      <c r="G38" s="107">
        <v>0.442</v>
      </c>
      <c r="H38" s="107">
        <v>0.44997999999999999</v>
      </c>
      <c r="I38" s="107">
        <v>1.282</v>
      </c>
      <c r="J38" s="107">
        <v>8.354000000000001</v>
      </c>
      <c r="K38" s="107">
        <v>106.90596000000001</v>
      </c>
      <c r="L38" s="107">
        <v>61.795889999999993</v>
      </c>
      <c r="M38" s="107">
        <v>57.722979999999993</v>
      </c>
      <c r="N38" s="107">
        <v>46.304040000000008</v>
      </c>
      <c r="O38" s="13"/>
    </row>
    <row r="39" spans="2:15" x14ac:dyDescent="0.25">
      <c r="B39" s="98"/>
      <c r="C39" s="138" t="s">
        <v>56</v>
      </c>
      <c r="D39" s="141">
        <v>274.29543000000001</v>
      </c>
      <c r="E39" s="141">
        <v>567.27463999999986</v>
      </c>
      <c r="F39" s="141">
        <v>809.11889999999994</v>
      </c>
      <c r="G39" s="141">
        <v>969.44838000000004</v>
      </c>
      <c r="H39" s="141">
        <v>765.18921999999998</v>
      </c>
      <c r="I39" s="141">
        <v>368.78774999999996</v>
      </c>
      <c r="J39" s="141">
        <v>364.3414600000001</v>
      </c>
      <c r="K39" s="141">
        <v>424.82658999999995</v>
      </c>
      <c r="L39" s="141">
        <v>679.22748999999999</v>
      </c>
      <c r="M39" s="141">
        <v>550.2514900000001</v>
      </c>
      <c r="N39" s="141">
        <v>498.45595000000009</v>
      </c>
      <c r="O39" s="13"/>
    </row>
    <row r="40" spans="2:15" x14ac:dyDescent="0.25">
      <c r="B40" s="99"/>
      <c r="C40" s="139" t="s">
        <v>76</v>
      </c>
      <c r="D40" s="127">
        <f>+D33+D39</f>
        <v>48303.850770000026</v>
      </c>
      <c r="E40" s="127">
        <f t="shared" ref="E40:N40" si="4">+E33+E39</f>
        <v>82440.767890000003</v>
      </c>
      <c r="F40" s="127">
        <f t="shared" si="4"/>
        <v>89220.673129999981</v>
      </c>
      <c r="G40" s="127">
        <f t="shared" si="4"/>
        <v>94616.443739999959</v>
      </c>
      <c r="H40" s="127">
        <f t="shared" si="4"/>
        <v>114626.98322999997</v>
      </c>
      <c r="I40" s="127">
        <f t="shared" si="4"/>
        <v>151355.34173999997</v>
      </c>
      <c r="J40" s="127">
        <f t="shared" si="4"/>
        <v>167650.91909999994</v>
      </c>
      <c r="K40" s="127">
        <f t="shared" si="4"/>
        <v>185054.94485999999</v>
      </c>
      <c r="L40" s="127">
        <f t="shared" si="4"/>
        <v>186676.41378999999</v>
      </c>
      <c r="M40" s="127">
        <f t="shared" si="4"/>
        <v>200488.62613999995</v>
      </c>
      <c r="N40" s="127">
        <f t="shared" si="4"/>
        <v>215819.91209999999</v>
      </c>
      <c r="O40" s="13"/>
    </row>
    <row r="41" spans="2:15" x14ac:dyDescent="0.25">
      <c r="B41" s="99"/>
      <c r="C41" s="222" t="s">
        <v>77</v>
      </c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117"/>
    </row>
    <row r="42" spans="2:15" x14ac:dyDescent="0.25">
      <c r="B42" s="10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44"/>
    </row>
    <row r="43" spans="2:15" x14ac:dyDescent="0.25">
      <c r="B43" s="10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44"/>
    </row>
    <row r="44" spans="2:15" x14ac:dyDescent="0.25">
      <c r="B44" s="100"/>
      <c r="C44" s="175" t="s">
        <v>80</v>
      </c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44"/>
    </row>
    <row r="45" spans="2:15" x14ac:dyDescent="0.25">
      <c r="B45" s="100"/>
      <c r="C45" s="176" t="s">
        <v>81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44"/>
    </row>
    <row r="46" spans="2:15" x14ac:dyDescent="0.25">
      <c r="B46" s="100"/>
      <c r="C46" s="76" t="s">
        <v>44</v>
      </c>
      <c r="D46" s="134">
        <v>2007</v>
      </c>
      <c r="E46" s="134">
        <v>2008</v>
      </c>
      <c r="F46" s="134">
        <v>2009</v>
      </c>
      <c r="G46" s="134">
        <v>2010</v>
      </c>
      <c r="H46" s="134">
        <v>2011</v>
      </c>
      <c r="I46" s="134">
        <v>2012</v>
      </c>
      <c r="J46" s="134">
        <v>2013</v>
      </c>
      <c r="K46" s="134">
        <v>2014</v>
      </c>
      <c r="L46" s="134">
        <v>2015</v>
      </c>
      <c r="M46" s="134">
        <v>2016</v>
      </c>
      <c r="N46" s="134">
        <v>2017</v>
      </c>
      <c r="O46" s="144"/>
    </row>
    <row r="47" spans="2:15" x14ac:dyDescent="0.25">
      <c r="B47" s="100"/>
      <c r="C47" s="136" t="s">
        <v>42</v>
      </c>
      <c r="D47" s="137">
        <v>-4.3180465877305618E-2</v>
      </c>
      <c r="E47" s="137">
        <v>0.70464816237459571</v>
      </c>
      <c r="F47" s="137">
        <v>7.9855649496181513E-2</v>
      </c>
      <c r="G47" s="137">
        <v>5.9216707313844319E-2</v>
      </c>
      <c r="H47" s="137">
        <v>0.21586168966008801</v>
      </c>
      <c r="I47" s="137">
        <v>0.32605107185242055</v>
      </c>
      <c r="J47" s="137">
        <v>0.10795678965611422</v>
      </c>
      <c r="K47" s="137">
        <v>0.10367562583128009</v>
      </c>
      <c r="L47" s="137">
        <v>7.4043609071454686E-3</v>
      </c>
      <c r="M47" s="137">
        <v>7.4953759394584818E-2</v>
      </c>
      <c r="N47" s="137">
        <v>7.69391144992988E-2</v>
      </c>
      <c r="O47" s="144"/>
    </row>
    <row r="48" spans="2:15" x14ac:dyDescent="0.25">
      <c r="B48" s="100"/>
      <c r="C48" s="135" t="s">
        <v>45</v>
      </c>
      <c r="D48" s="108">
        <v>3.9736984374707518E-3</v>
      </c>
      <c r="E48" s="108">
        <v>0.67625319994607369</v>
      </c>
      <c r="F48" s="108">
        <v>0.11202391978913884</v>
      </c>
      <c r="G48" s="108">
        <v>9.4373371939091788E-2</v>
      </c>
      <c r="H48" s="108">
        <v>0.19052471788809977</v>
      </c>
      <c r="I48" s="108">
        <v>0.18183830960634273</v>
      </c>
      <c r="J48" s="108">
        <v>0.10663804403025812</v>
      </c>
      <c r="K48" s="108">
        <v>0.25541781951987819</v>
      </c>
      <c r="L48" s="108">
        <v>9.8296374417146115E-3</v>
      </c>
      <c r="M48" s="108">
        <v>0.14751934856401228</v>
      </c>
      <c r="N48" s="108">
        <v>-7.7462661042730918E-3</v>
      </c>
      <c r="O48" s="144"/>
    </row>
    <row r="49" spans="2:15" x14ac:dyDescent="0.25">
      <c r="B49" s="100"/>
      <c r="C49" s="135" t="s">
        <v>74</v>
      </c>
      <c r="D49" s="108">
        <v>-1.9812403228436359E-2</v>
      </c>
      <c r="E49" s="108">
        <v>0.6612323199308523</v>
      </c>
      <c r="F49" s="108">
        <v>0.1242166795239692</v>
      </c>
      <c r="G49" s="108">
        <v>0.2207940081287314</v>
      </c>
      <c r="H49" s="108">
        <v>5.8366999835440803E-2</v>
      </c>
      <c r="I49" s="108">
        <v>0.25313846934184903</v>
      </c>
      <c r="J49" s="108">
        <v>6.7255317698030614E-2</v>
      </c>
      <c r="K49" s="108">
        <v>0.20194833447300509</v>
      </c>
      <c r="L49" s="108">
        <v>0.13703366670369954</v>
      </c>
      <c r="M49" s="108">
        <v>0.11019833328004047</v>
      </c>
      <c r="N49" s="108">
        <v>-0.2410313545473024</v>
      </c>
      <c r="O49" s="144"/>
    </row>
    <row r="50" spans="2:15" x14ac:dyDescent="0.25">
      <c r="B50" s="100"/>
      <c r="C50" s="135" t="s">
        <v>75</v>
      </c>
      <c r="D50" s="108">
        <v>0.13123358152131859</v>
      </c>
      <c r="E50" s="108">
        <v>0.29502036195209547</v>
      </c>
      <c r="F50" s="108">
        <v>0.14977912650325731</v>
      </c>
      <c r="G50" s="108">
        <v>9.2087432121338741E-2</v>
      </c>
      <c r="H50" s="108">
        <v>0.20470151983470886</v>
      </c>
      <c r="I50" s="108">
        <v>0.33700761363039122</v>
      </c>
      <c r="J50" s="108">
        <v>0.27622270433748386</v>
      </c>
      <c r="K50" s="108">
        <v>0.29394676227708172</v>
      </c>
      <c r="L50" s="108">
        <v>-0.11300606419268355</v>
      </c>
      <c r="M50" s="108">
        <v>8.6280452461676038E-2</v>
      </c>
      <c r="N50" s="108">
        <v>0.141778025416192</v>
      </c>
      <c r="O50" s="144"/>
    </row>
    <row r="51" spans="2:15" x14ac:dyDescent="0.25">
      <c r="B51" s="100"/>
      <c r="C51" s="135" t="s">
        <v>46</v>
      </c>
      <c r="D51" s="108">
        <v>-0.14061591679736185</v>
      </c>
      <c r="E51" s="108">
        <v>1.0625204715464074</v>
      </c>
      <c r="F51" s="108">
        <v>-3.9292296993573173E-2</v>
      </c>
      <c r="G51" s="108">
        <v>1.8721412141151195E-2</v>
      </c>
      <c r="H51" s="108">
        <v>0.30131964821579715</v>
      </c>
      <c r="I51" s="108">
        <v>0.4862379793499374</v>
      </c>
      <c r="J51" s="108">
        <v>5.4776837332317418E-2</v>
      </c>
      <c r="K51" s="108">
        <v>-3.2655243235221731E-2</v>
      </c>
      <c r="L51" s="108">
        <v>-4.2915672088191692E-2</v>
      </c>
      <c r="M51" s="108">
        <v>-3.7951845671462925E-2</v>
      </c>
      <c r="N51" s="108">
        <v>0.30622144544244745</v>
      </c>
      <c r="O51" s="144"/>
    </row>
    <row r="52" spans="2:15" x14ac:dyDescent="0.25">
      <c r="B52" s="100"/>
      <c r="C52" s="135" t="s">
        <v>47</v>
      </c>
      <c r="D52" s="108">
        <v>-0.99161342838114497</v>
      </c>
      <c r="E52" s="108">
        <v>204.17647058823528</v>
      </c>
      <c r="F52" s="108">
        <v>-0.77494266055045868</v>
      </c>
      <c r="G52" s="108">
        <v>-0.43694267515923568</v>
      </c>
      <c r="H52" s="108">
        <v>1.8054298642533828E-2</v>
      </c>
      <c r="I52" s="108">
        <v>1.8490155118005247</v>
      </c>
      <c r="J52" s="108">
        <v>5.51638065522621</v>
      </c>
      <c r="K52" s="108">
        <v>11.796978692841751</v>
      </c>
      <c r="L52" s="108">
        <v>-0.42196029108199407</v>
      </c>
      <c r="M52" s="108">
        <v>-6.5909075830123953E-2</v>
      </c>
      <c r="N52" s="108">
        <v>-0.19782312001216817</v>
      </c>
      <c r="O52" s="145"/>
    </row>
    <row r="53" spans="2:15" x14ac:dyDescent="0.25">
      <c r="B53" s="100"/>
      <c r="C53" s="138" t="s">
        <v>56</v>
      </c>
      <c r="D53" s="137">
        <v>-0.67174552418029265</v>
      </c>
      <c r="E53" s="137">
        <v>1.0681155351366951</v>
      </c>
      <c r="F53" s="137">
        <v>0.42632658495010478</v>
      </c>
      <c r="G53" s="137">
        <v>0.19815317625135198</v>
      </c>
      <c r="H53" s="137">
        <v>-0.21069627245135014</v>
      </c>
      <c r="I53" s="137">
        <v>-0.51804371995726761</v>
      </c>
      <c r="J53" s="137">
        <v>-1.2056501334439251E-2</v>
      </c>
      <c r="K53" s="137">
        <v>0.1660122073397845</v>
      </c>
      <c r="L53" s="137">
        <v>0.59883469158557157</v>
      </c>
      <c r="M53" s="137">
        <v>-0.18988630745790325</v>
      </c>
      <c r="N53" s="137">
        <v>-9.4130667415366798E-2</v>
      </c>
      <c r="O53" s="145"/>
    </row>
    <row r="54" spans="2:15" x14ac:dyDescent="0.25">
      <c r="B54" s="100"/>
      <c r="C54" s="139" t="s">
        <v>76</v>
      </c>
      <c r="D54" s="127">
        <v>-5.3472697287735294E-2</v>
      </c>
      <c r="E54" s="140">
        <v>0.70671212700088337</v>
      </c>
      <c r="F54" s="140">
        <v>8.2239714810108833E-2</v>
      </c>
      <c r="G54" s="140">
        <v>6.0476685735580737E-2</v>
      </c>
      <c r="H54" s="140">
        <v>0.21149113937306407</v>
      </c>
      <c r="I54" s="140">
        <v>0.32041634068223068</v>
      </c>
      <c r="J54" s="140">
        <v>0.10766436897874865</v>
      </c>
      <c r="K54" s="140">
        <v>0.10381109661330834</v>
      </c>
      <c r="L54" s="140">
        <v>8.7620945834583353E-3</v>
      </c>
      <c r="M54" s="140">
        <v>7.3990131209280108E-2</v>
      </c>
      <c r="N54" s="140">
        <v>7.6469604561479221E-2</v>
      </c>
      <c r="O54" s="145"/>
    </row>
    <row r="55" spans="2:15" x14ac:dyDescent="0.25">
      <c r="B55" s="100"/>
      <c r="C55" s="222" t="s">
        <v>77</v>
      </c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145"/>
    </row>
    <row r="56" spans="2:15" ht="15" customHeight="1" x14ac:dyDescent="0.25">
      <c r="B56" s="10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44"/>
    </row>
    <row r="57" spans="2:15" x14ac:dyDescent="0.25">
      <c r="B57" s="100"/>
      <c r="C57" s="175" t="s">
        <v>80</v>
      </c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44"/>
    </row>
    <row r="58" spans="2:15" x14ac:dyDescent="0.25">
      <c r="B58" s="100"/>
      <c r="C58" s="176" t="s">
        <v>83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44"/>
    </row>
    <row r="59" spans="2:15" x14ac:dyDescent="0.25">
      <c r="B59" s="100"/>
      <c r="C59" s="76" t="s">
        <v>44</v>
      </c>
      <c r="D59" s="134">
        <v>2007</v>
      </c>
      <c r="E59" s="134">
        <v>2008</v>
      </c>
      <c r="F59" s="134">
        <v>2009</v>
      </c>
      <c r="G59" s="134">
        <v>2010</v>
      </c>
      <c r="H59" s="134">
        <v>2011</v>
      </c>
      <c r="I59" s="134">
        <v>2012</v>
      </c>
      <c r="J59" s="134">
        <v>2013</v>
      </c>
      <c r="K59" s="134">
        <v>2014</v>
      </c>
      <c r="L59" s="134">
        <v>2015</v>
      </c>
      <c r="M59" s="134">
        <v>2016</v>
      </c>
      <c r="N59" s="134">
        <v>2017</v>
      </c>
      <c r="O59" s="144"/>
    </row>
    <row r="60" spans="2:15" x14ac:dyDescent="0.25">
      <c r="B60" s="100"/>
      <c r="C60" s="136" t="s">
        <v>42</v>
      </c>
      <c r="D60" s="137">
        <v>0.17852653493508375</v>
      </c>
      <c r="E60" s="137">
        <v>6.7561229721130767E-2</v>
      </c>
      <c r="F60" s="137">
        <v>9.412593559604332E-3</v>
      </c>
      <c r="G60" s="137">
        <v>0.18718490413154432</v>
      </c>
      <c r="H60" s="137">
        <v>0.13782035422605299</v>
      </c>
      <c r="I60" s="137">
        <v>0.21237087104466745</v>
      </c>
      <c r="J60" s="137">
        <v>5.7111008994037427E-3</v>
      </c>
      <c r="K60" s="137">
        <v>-9.8147481794026215E-2</v>
      </c>
      <c r="L60" s="137">
        <v>-7.096347268383274E-2</v>
      </c>
      <c r="M60" s="137">
        <v>-6.647356434391738E-3</v>
      </c>
      <c r="N60" s="137">
        <v>-0.11604641680790029</v>
      </c>
      <c r="O60" s="144"/>
    </row>
    <row r="61" spans="2:15" x14ac:dyDescent="0.25">
      <c r="B61" s="100"/>
      <c r="C61" s="135" t="s">
        <v>45</v>
      </c>
      <c r="D61" s="108">
        <v>0.1242232153955285</v>
      </c>
      <c r="E61" s="108">
        <v>9.4071193004665377E-2</v>
      </c>
      <c r="F61" s="108">
        <v>-1.651803149169695E-2</v>
      </c>
      <c r="G61" s="108">
        <v>0.23966021645279523</v>
      </c>
      <c r="H61" s="108">
        <v>5.6232974171694483E-2</v>
      </c>
      <c r="I61" s="108">
        <v>0.19923995086860513</v>
      </c>
      <c r="J61" s="108">
        <v>-1.549651750507508E-2</v>
      </c>
      <c r="K61" s="108">
        <v>-0.10894899893669963</v>
      </c>
      <c r="L61" s="108">
        <v>-2.5843120740527858E-2</v>
      </c>
      <c r="M61" s="108">
        <v>6.3723847735220218E-2</v>
      </c>
      <c r="N61" s="108">
        <v>-0.10737271372062585</v>
      </c>
      <c r="O61" s="144"/>
    </row>
    <row r="62" spans="2:15" x14ac:dyDescent="0.25">
      <c r="B62" s="100"/>
      <c r="C62" s="135" t="s">
        <v>74</v>
      </c>
      <c r="D62" s="108">
        <v>0.20170697590627551</v>
      </c>
      <c r="E62" s="108">
        <v>4.7426658939099475E-2</v>
      </c>
      <c r="F62" s="108">
        <v>-0.17955802287876566</v>
      </c>
      <c r="G62" s="108">
        <v>4.9673288406905325E-2</v>
      </c>
      <c r="H62" s="108">
        <v>0.15066332511196556</v>
      </c>
      <c r="I62" s="108">
        <v>0.396550887938518</v>
      </c>
      <c r="J62" s="108">
        <v>-1.6541262601038054E-2</v>
      </c>
      <c r="K62" s="108">
        <v>-0.18437278453285244</v>
      </c>
      <c r="L62" s="108">
        <v>-3.9609031333921463E-2</v>
      </c>
      <c r="M62" s="108">
        <v>8.9058963443115813E-2</v>
      </c>
      <c r="N62" s="108">
        <v>-0.12071051039692438</v>
      </c>
      <c r="O62" s="144"/>
    </row>
    <row r="63" spans="2:15" x14ac:dyDescent="0.25">
      <c r="B63" s="100"/>
      <c r="C63" s="135" t="s">
        <v>75</v>
      </c>
      <c r="D63" s="108">
        <v>0.16419919334404831</v>
      </c>
      <c r="E63" s="108">
        <v>0.25193067918197243</v>
      </c>
      <c r="F63" s="108">
        <v>0.28274811814433587</v>
      </c>
      <c r="G63" s="108">
        <v>0.20587985957219157</v>
      </c>
      <c r="H63" s="108">
        <v>0.22286110622029232</v>
      </c>
      <c r="I63" s="108">
        <v>8.8184866848664001E-2</v>
      </c>
      <c r="J63" s="108">
        <v>0.10396470838165772</v>
      </c>
      <c r="K63" s="108">
        <v>1.2437764103326199E-2</v>
      </c>
      <c r="L63" s="108">
        <v>-0.12884667393616567</v>
      </c>
      <c r="M63" s="108">
        <v>-3.8547044206661663E-2</v>
      </c>
      <c r="N63" s="108">
        <v>-5.7081922162484755E-2</v>
      </c>
      <c r="O63" s="144"/>
    </row>
    <row r="64" spans="2:15" x14ac:dyDescent="0.25">
      <c r="B64" s="100"/>
      <c r="C64" s="135" t="s">
        <v>46</v>
      </c>
      <c r="D64" s="108">
        <v>0.46213827048722189</v>
      </c>
      <c r="E64" s="108">
        <v>-1.4698457792563846E-2</v>
      </c>
      <c r="F64" s="108">
        <v>-1.8755728793583559E-3</v>
      </c>
      <c r="G64" s="108">
        <v>0.17563739611786633</v>
      </c>
      <c r="H64" s="108">
        <v>0.59029925781375958</v>
      </c>
      <c r="I64" s="108">
        <v>0.1521613609209902</v>
      </c>
      <c r="J64" s="108">
        <v>-3.634595648953709E-2</v>
      </c>
      <c r="K64" s="108">
        <v>-6.3127383322939545E-3</v>
      </c>
      <c r="L64" s="108">
        <v>-0.24953793863264284</v>
      </c>
      <c r="M64" s="108">
        <v>-0.22925883717481976</v>
      </c>
      <c r="N64" s="108">
        <v>-0.21227208308158207</v>
      </c>
      <c r="O64" s="144"/>
    </row>
    <row r="65" spans="2:15" x14ac:dyDescent="0.25">
      <c r="B65" s="100"/>
      <c r="C65" s="135" t="s">
        <v>47</v>
      </c>
      <c r="D65" s="108">
        <v>0.19409174816703745</v>
      </c>
      <c r="E65" s="108">
        <v>-0.11244617203138518</v>
      </c>
      <c r="F65" s="108">
        <v>-0.15839258615460272</v>
      </c>
      <c r="G65" s="108">
        <v>4.0702666236205776E-2</v>
      </c>
      <c r="H65" s="108">
        <v>8.7715496525900605E-2</v>
      </c>
      <c r="I65" s="108">
        <v>-6.5980556603723484E-2</v>
      </c>
      <c r="J65" s="108">
        <v>-9.2206555716026983E-2</v>
      </c>
      <c r="K65" s="108">
        <v>-0.13922924034097228</v>
      </c>
      <c r="L65" s="108">
        <v>-0.11063629755931603</v>
      </c>
      <c r="M65" s="108">
        <v>-3.1534666608337369E-2</v>
      </c>
      <c r="N65" s="108">
        <v>1.8321805475395303E-2</v>
      </c>
      <c r="O65" s="145"/>
    </row>
    <row r="66" spans="2:15" x14ac:dyDescent="0.25">
      <c r="B66" s="100"/>
      <c r="C66" s="138" t="s">
        <v>56</v>
      </c>
      <c r="D66" s="137">
        <v>-0.28701089103191169</v>
      </c>
      <c r="E66" s="137">
        <v>0.16602218813267133</v>
      </c>
      <c r="F66" s="137">
        <v>-0.53226247124488524</v>
      </c>
      <c r="G66" s="137">
        <v>1.1308047779435237</v>
      </c>
      <c r="H66" s="137">
        <v>6.5312869033164134E-2</v>
      </c>
      <c r="I66" s="137">
        <v>-0.27827887544040253</v>
      </c>
      <c r="J66" s="137">
        <v>-0.53822543004193868</v>
      </c>
      <c r="K66" s="137">
        <v>-0.4328269091779956</v>
      </c>
      <c r="L66" s="137">
        <v>-0.50945108712060982</v>
      </c>
      <c r="M66" s="137">
        <v>1.4667111255462895</v>
      </c>
      <c r="N66" s="137">
        <v>-0.97427167495112521</v>
      </c>
      <c r="O66" s="145"/>
    </row>
    <row r="67" spans="2:15" x14ac:dyDescent="0.25">
      <c r="B67" s="100"/>
      <c r="C67" s="139" t="s">
        <v>76</v>
      </c>
      <c r="D67" s="140">
        <v>-4.3591489398495553E-2</v>
      </c>
      <c r="E67" s="140">
        <v>0.10258256686057887</v>
      </c>
      <c r="F67" s="140">
        <v>-0.19434002648073534</v>
      </c>
      <c r="G67" s="140">
        <v>0.3932535257743428</v>
      </c>
      <c r="H67" s="140">
        <v>0.11360386727989691</v>
      </c>
      <c r="I67" s="140">
        <v>5.5606876997348564E-2</v>
      </c>
      <c r="J67" s="140">
        <v>-0.11310907051828523</v>
      </c>
      <c r="K67" s="140">
        <v>-0.13621291388793022</v>
      </c>
      <c r="L67" s="140">
        <v>-0.10371020640585293</v>
      </c>
      <c r="M67" s="140">
        <v>5.3574335360869529E-2</v>
      </c>
      <c r="N67" s="140">
        <v>-0.19817586898330264</v>
      </c>
      <c r="O67" s="145"/>
    </row>
    <row r="68" spans="2:15" x14ac:dyDescent="0.25">
      <c r="B68" s="100"/>
      <c r="C68" s="222" t="s">
        <v>77</v>
      </c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145"/>
    </row>
    <row r="69" spans="2:15" x14ac:dyDescent="0.25">
      <c r="B69" s="10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118"/>
    </row>
    <row r="70" spans="2:15" x14ac:dyDescent="0.2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2" spans="2:15" x14ac:dyDescent="0.25">
      <c r="B72" s="37" t="s">
        <v>26</v>
      </c>
      <c r="C72" s="87"/>
      <c r="D72" s="87"/>
      <c r="E72" s="87"/>
      <c r="F72" s="87"/>
      <c r="G72" s="88"/>
      <c r="H72" s="88"/>
      <c r="I72" s="88"/>
      <c r="J72" s="88"/>
      <c r="K72" s="88"/>
      <c r="L72" s="88"/>
      <c r="M72" s="88"/>
      <c r="N72" s="88"/>
      <c r="O72" s="116"/>
    </row>
    <row r="73" spans="2:15" ht="15" customHeight="1" x14ac:dyDescent="0.25">
      <c r="B73" s="89"/>
      <c r="C73" s="207" t="str">
        <f>+CONCATENATE("En el año ",G77," los impuestos de",D83," representaron  ",FIXED(H83*100,1),"% del total de tributos internos recaudados por la suma de S/ ",FIXED(G83/1000,1)," millones de soles. Mientras que los  Impuesto de ",D85," alcanzaron  una participación de ",FIXED(H85*100,1),"% sumando S/ ",FIXED(G85/1000,1)," millones de soles y el impuesto ",D92," representó el ",FIXED(H92*100,1),"%, sumando S/ ",FIXED(G92/1000,1)," millones de soles. Los impuestos aduaneros fueron S/", FIXED(G97/1000,1), " millones de soles.")</f>
        <v>En el año 2017 los impuestos de   Tercera Categoría representaron  24.7% del total de tributos internos recaudados por la suma de S/ 53.1 millones de soles. Mientras que los  Impuesto de    Quinta Categoría alcanzaron  una participación de 9.3% sumando S/ 20.1 millones de soles y el impuesto    Imp. General a las Ventas representó el 25.5%, sumando S/ 54.9 millones de soles. Los impuestos aduaneros fueron S/0.5 millones de soles.</v>
      </c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130"/>
    </row>
    <row r="74" spans="2:15" x14ac:dyDescent="0.25">
      <c r="B74" s="90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130"/>
    </row>
    <row r="75" spans="2:15" x14ac:dyDescent="0.25">
      <c r="B75" s="90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117"/>
    </row>
    <row r="76" spans="2:15" x14ac:dyDescent="0.25">
      <c r="B76" s="90"/>
      <c r="C76" s="7"/>
      <c r="D76" s="194" t="s">
        <v>54</v>
      </c>
      <c r="E76" s="194"/>
      <c r="F76" s="194"/>
      <c r="G76" s="194"/>
      <c r="H76" s="194"/>
      <c r="I76" s="194"/>
      <c r="J76" s="194"/>
      <c r="K76" s="194"/>
      <c r="L76" s="194"/>
      <c r="M76" s="194"/>
      <c r="N76" s="7"/>
      <c r="O76" s="117"/>
    </row>
    <row r="77" spans="2:15" ht="15" customHeight="1" x14ac:dyDescent="0.25">
      <c r="B77" s="90"/>
      <c r="C77" s="7"/>
      <c r="D77" s="200" t="s">
        <v>27</v>
      </c>
      <c r="E77" s="201"/>
      <c r="F77" s="202"/>
      <c r="G77" s="191">
        <v>2017</v>
      </c>
      <c r="H77" s="191"/>
      <c r="I77" s="191">
        <v>2016</v>
      </c>
      <c r="J77" s="191"/>
      <c r="K77" s="192" t="s">
        <v>11</v>
      </c>
      <c r="L77" s="192"/>
      <c r="M77" s="115" t="s">
        <v>62</v>
      </c>
      <c r="N77" s="7"/>
      <c r="O77" s="117"/>
    </row>
    <row r="78" spans="2:15" x14ac:dyDescent="0.25">
      <c r="B78" s="90"/>
      <c r="C78" s="7"/>
      <c r="D78" s="211"/>
      <c r="E78" s="212"/>
      <c r="F78" s="213"/>
      <c r="G78" s="48" t="s">
        <v>58</v>
      </c>
      <c r="H78" s="48" t="s">
        <v>13</v>
      </c>
      <c r="I78" s="48" t="s">
        <v>58</v>
      </c>
      <c r="J78" s="48" t="s">
        <v>13</v>
      </c>
      <c r="K78" s="48" t="s">
        <v>58</v>
      </c>
      <c r="L78" s="48" t="s">
        <v>14</v>
      </c>
      <c r="M78" s="48" t="s">
        <v>63</v>
      </c>
      <c r="N78" s="11"/>
      <c r="O78" s="117"/>
    </row>
    <row r="79" spans="2:15" x14ac:dyDescent="0.25">
      <c r="B79" s="90"/>
      <c r="C79" s="95"/>
      <c r="D79" s="206" t="s">
        <v>42</v>
      </c>
      <c r="E79" s="206"/>
      <c r="F79" s="206"/>
      <c r="G79" s="123">
        <f>+G96+G91+G80</f>
        <v>215321.45614999995</v>
      </c>
      <c r="H79" s="124"/>
      <c r="I79" s="123">
        <f>+I96+I91+I80</f>
        <v>199938.37464999995</v>
      </c>
      <c r="J79" s="124"/>
      <c r="K79" s="131">
        <f>+G79-I79</f>
        <v>15383.0815</v>
      </c>
      <c r="L79" s="132">
        <f t="shared" ref="L79:L101" si="5">+IF(I79=0,"  - ",G79/I79-1)</f>
        <v>7.6939114499298578E-2</v>
      </c>
      <c r="M79" s="132">
        <v>4.7577210120373747E-2</v>
      </c>
      <c r="N79" s="11"/>
      <c r="O79" s="117"/>
    </row>
    <row r="80" spans="2:15" x14ac:dyDescent="0.25">
      <c r="B80" s="90"/>
      <c r="C80" s="95"/>
      <c r="D80" s="216" t="s">
        <v>18</v>
      </c>
      <c r="E80" s="216"/>
      <c r="F80" s="216"/>
      <c r="G80" s="119">
        <v>131606.16562999997</v>
      </c>
      <c r="H80" s="125">
        <f t="shared" ref="H80:H96" si="6">+G80/G$79</f>
        <v>0.61120785630540608</v>
      </c>
      <c r="I80" s="119">
        <v>132633.58063999997</v>
      </c>
      <c r="J80" s="125">
        <f t="shared" ref="J80:J96" si="7">+I80/I$79</f>
        <v>0.66337230595267316</v>
      </c>
      <c r="K80" s="127">
        <f>+G80-I80</f>
        <v>-1027.415009999997</v>
      </c>
      <c r="L80" s="109">
        <f t="shared" si="5"/>
        <v>-7.7462661042730918E-3</v>
      </c>
      <c r="M80" s="109">
        <v>-3.4799289680097822E-2</v>
      </c>
      <c r="N80" s="11"/>
      <c r="O80" s="117"/>
    </row>
    <row r="81" spans="2:15" x14ac:dyDescent="0.25">
      <c r="B81" s="90"/>
      <c r="C81" s="96"/>
      <c r="D81" s="217" t="s">
        <v>28</v>
      </c>
      <c r="E81" s="217"/>
      <c r="F81" s="217"/>
      <c r="G81" s="120">
        <v>4417.2272600000006</v>
      </c>
      <c r="H81" s="108">
        <f t="shared" si="6"/>
        <v>2.0514570814172909E-2</v>
      </c>
      <c r="I81" s="120">
        <v>4067.0606900000007</v>
      </c>
      <c r="J81" s="108">
        <f t="shared" si="7"/>
        <v>2.034157123223369E-2</v>
      </c>
      <c r="K81" s="107">
        <f t="shared" ref="K81:K96" si="8">+G81-I81</f>
        <v>350.16656999999987</v>
      </c>
      <c r="L81" s="110">
        <f t="shared" si="5"/>
        <v>8.6098191468099161E-2</v>
      </c>
      <c r="M81" s="110">
        <v>5.6486572004508462E-2</v>
      </c>
      <c r="N81" s="11"/>
      <c r="O81" s="117"/>
    </row>
    <row r="82" spans="2:15" x14ac:dyDescent="0.25">
      <c r="B82" s="90"/>
      <c r="C82" s="96"/>
      <c r="D82" s="217" t="s">
        <v>29</v>
      </c>
      <c r="E82" s="217"/>
      <c r="F82" s="217"/>
      <c r="G82" s="120">
        <v>7072.4612300000017</v>
      </c>
      <c r="H82" s="108">
        <f t="shared" si="6"/>
        <v>3.2846058894721086E-2</v>
      </c>
      <c r="I82" s="120">
        <v>5758.1308400000007</v>
      </c>
      <c r="J82" s="108">
        <f t="shared" si="7"/>
        <v>2.8799528104996537E-2</v>
      </c>
      <c r="K82" s="107">
        <f t="shared" si="8"/>
        <v>1314.330390000001</v>
      </c>
      <c r="L82" s="110">
        <f t="shared" si="5"/>
        <v>0.22825643017170494</v>
      </c>
      <c r="M82" s="110">
        <v>0.19476897728791931</v>
      </c>
      <c r="N82" s="11"/>
      <c r="O82" s="117"/>
    </row>
    <row r="83" spans="2:15" x14ac:dyDescent="0.25">
      <c r="B83" s="90"/>
      <c r="C83" s="96"/>
      <c r="D83" s="217" t="s">
        <v>30</v>
      </c>
      <c r="E83" s="217"/>
      <c r="F83" s="217"/>
      <c r="G83" s="120">
        <v>53136.258619999993</v>
      </c>
      <c r="H83" s="108">
        <f t="shared" si="6"/>
        <v>0.24677642242482115</v>
      </c>
      <c r="I83" s="120">
        <v>70011.138059999983</v>
      </c>
      <c r="J83" s="108">
        <f t="shared" si="7"/>
        <v>0.35016358506743517</v>
      </c>
      <c r="K83" s="107">
        <f t="shared" si="8"/>
        <v>-16874.87943999999</v>
      </c>
      <c r="L83" s="110">
        <f t="shared" si="5"/>
        <v>-0.2410313545473024</v>
      </c>
      <c r="M83" s="110">
        <v>-0.26172404227157087</v>
      </c>
      <c r="N83" s="11"/>
      <c r="O83" s="117"/>
    </row>
    <row r="84" spans="2:15" x14ac:dyDescent="0.25">
      <c r="B84" s="90"/>
      <c r="C84" s="96"/>
      <c r="D84" s="217" t="s">
        <v>31</v>
      </c>
      <c r="E84" s="217"/>
      <c r="F84" s="217"/>
      <c r="G84" s="120">
        <v>3022.0026299999995</v>
      </c>
      <c r="H84" s="108">
        <f t="shared" si="6"/>
        <v>1.4034842063741079E-2</v>
      </c>
      <c r="I84" s="120">
        <v>3193.7560699999999</v>
      </c>
      <c r="J84" s="108">
        <f t="shared" si="7"/>
        <v>1.5973702274967458E-2</v>
      </c>
      <c r="K84" s="107">
        <f t="shared" si="8"/>
        <v>-171.75344000000041</v>
      </c>
      <c r="L84" s="110">
        <f t="shared" si="5"/>
        <v>-5.3777882917652065E-2</v>
      </c>
      <c r="M84" s="110">
        <v>-7.957589038988766E-2</v>
      </c>
      <c r="N84" s="11"/>
      <c r="O84" s="117"/>
    </row>
    <row r="85" spans="2:15" x14ac:dyDescent="0.25">
      <c r="B85" s="90"/>
      <c r="C85" s="96"/>
      <c r="D85" s="217" t="s">
        <v>32</v>
      </c>
      <c r="E85" s="217"/>
      <c r="F85" s="217"/>
      <c r="G85" s="120">
        <v>20065.044829999999</v>
      </c>
      <c r="H85" s="108">
        <f t="shared" si="6"/>
        <v>9.318646264412235E-2</v>
      </c>
      <c r="I85" s="120">
        <v>17573.507619999997</v>
      </c>
      <c r="J85" s="108">
        <f t="shared" si="7"/>
        <v>8.7894620783844607E-2</v>
      </c>
      <c r="K85" s="107">
        <f t="shared" si="8"/>
        <v>2491.5372100000022</v>
      </c>
      <c r="L85" s="110">
        <f t="shared" si="5"/>
        <v>0.141778025416192</v>
      </c>
      <c r="M85" s="110">
        <v>0.11064833873950874</v>
      </c>
      <c r="N85" s="11"/>
      <c r="O85" s="117"/>
    </row>
    <row r="86" spans="2:15" x14ac:dyDescent="0.25">
      <c r="B86" s="90"/>
      <c r="C86" s="96"/>
      <c r="D86" s="217" t="s">
        <v>33</v>
      </c>
      <c r="E86" s="217"/>
      <c r="F86" s="217"/>
      <c r="G86" s="120">
        <v>837.52599999999995</v>
      </c>
      <c r="H86" s="108">
        <f t="shared" si="6"/>
        <v>3.889654170908783E-3</v>
      </c>
      <c r="I86" s="120">
        <v>973.22205000000008</v>
      </c>
      <c r="J86" s="108">
        <f t="shared" si="7"/>
        <v>4.8676100908775707E-3</v>
      </c>
      <c r="K86" s="107">
        <f t="shared" si="8"/>
        <v>-135.69605000000013</v>
      </c>
      <c r="L86" s="110">
        <f t="shared" si="5"/>
        <v>-0.13942969130220606</v>
      </c>
      <c r="M86" s="110">
        <v>-0.16289246907221411</v>
      </c>
      <c r="N86" s="11"/>
      <c r="O86" s="117"/>
    </row>
    <row r="87" spans="2:15" x14ac:dyDescent="0.25">
      <c r="B87" s="90"/>
      <c r="C87" s="96"/>
      <c r="D87" s="217" t="s">
        <v>34</v>
      </c>
      <c r="E87" s="217"/>
      <c r="F87" s="217"/>
      <c r="G87" s="120">
        <v>7626.1882700000006</v>
      </c>
      <c r="H87" s="108">
        <f t="shared" si="6"/>
        <v>3.5417688540464586E-2</v>
      </c>
      <c r="I87" s="120">
        <v>11305.916249999998</v>
      </c>
      <c r="J87" s="108">
        <f t="shared" si="7"/>
        <v>5.6547004894840484E-2</v>
      </c>
      <c r="K87" s="107">
        <f t="shared" si="8"/>
        <v>-3679.7279799999978</v>
      </c>
      <c r="L87" s="110">
        <f t="shared" si="5"/>
        <v>-0.32546924093834484</v>
      </c>
      <c r="M87" s="110">
        <v>-0.34385979559604252</v>
      </c>
      <c r="N87" s="11"/>
      <c r="O87" s="117"/>
    </row>
    <row r="88" spans="2:15" x14ac:dyDescent="0.25">
      <c r="B88" s="90"/>
      <c r="C88" s="96"/>
      <c r="D88" s="217" t="s">
        <v>35</v>
      </c>
      <c r="E88" s="217"/>
      <c r="F88" s="217"/>
      <c r="G88" s="120">
        <v>9830.3490900000015</v>
      </c>
      <c r="H88" s="108">
        <f t="shared" si="6"/>
        <v>4.5654294122699314E-2</v>
      </c>
      <c r="I88" s="120">
        <v>9460.3251400000026</v>
      </c>
      <c r="J88" s="108">
        <f t="shared" si="7"/>
        <v>4.7316205088496273E-2</v>
      </c>
      <c r="K88" s="107">
        <f t="shared" si="8"/>
        <v>370.02394999999888</v>
      </c>
      <c r="L88" s="110">
        <f t="shared" si="5"/>
        <v>3.911323813126355E-2</v>
      </c>
      <c r="M88" s="110">
        <v>1.0782626747471102E-2</v>
      </c>
      <c r="N88" s="11"/>
      <c r="O88" s="117"/>
    </row>
    <row r="89" spans="2:15" x14ac:dyDescent="0.25">
      <c r="B89" s="90"/>
      <c r="C89" s="96"/>
      <c r="D89" s="217" t="s">
        <v>66</v>
      </c>
      <c r="E89" s="217"/>
      <c r="F89" s="217"/>
      <c r="G89" s="120">
        <v>14400.369650000002</v>
      </c>
      <c r="H89" s="108">
        <f t="shared" si="6"/>
        <v>6.6878470485394803E-2</v>
      </c>
      <c r="I89" s="120">
        <v>0</v>
      </c>
      <c r="J89" s="108">
        <f t="shared" si="7"/>
        <v>0</v>
      </c>
      <c r="K89" s="107">
        <f t="shared" si="8"/>
        <v>14400.369650000002</v>
      </c>
      <c r="L89" s="110" t="str">
        <f t="shared" si="5"/>
        <v xml:space="preserve">  - </v>
      </c>
      <c r="M89" s="110">
        <v>0</v>
      </c>
      <c r="N89" s="11"/>
      <c r="O89" s="117"/>
    </row>
    <row r="90" spans="2:15" x14ac:dyDescent="0.25">
      <c r="B90" s="90"/>
      <c r="C90" s="96"/>
      <c r="D90" s="217" t="s">
        <v>36</v>
      </c>
      <c r="E90" s="217"/>
      <c r="F90" s="217"/>
      <c r="G90" s="120">
        <v>11198.73805</v>
      </c>
      <c r="H90" s="108">
        <f t="shared" si="6"/>
        <v>5.2009392144360164E-2</v>
      </c>
      <c r="I90" s="120">
        <v>10290.52392</v>
      </c>
      <c r="J90" s="108">
        <f t="shared" si="7"/>
        <v>5.1468478414981464E-2</v>
      </c>
      <c r="K90" s="107">
        <f t="shared" si="8"/>
        <v>908.2141300000003</v>
      </c>
      <c r="L90" s="110">
        <f t="shared" si="5"/>
        <v>8.8257326552135362E-2</v>
      </c>
      <c r="M90" s="110">
        <v>5.8586839955737435E-2</v>
      </c>
      <c r="N90" s="11"/>
      <c r="O90" s="117"/>
    </row>
    <row r="91" spans="2:15" x14ac:dyDescent="0.25">
      <c r="B91" s="90"/>
      <c r="C91" s="95"/>
      <c r="D91" s="216" t="s">
        <v>37</v>
      </c>
      <c r="E91" s="216"/>
      <c r="F91" s="216"/>
      <c r="G91" s="119">
        <v>54977.783859999989</v>
      </c>
      <c r="H91" s="125">
        <f t="shared" si="6"/>
        <v>0.25532886895257045</v>
      </c>
      <c r="I91" s="119">
        <v>42111.449789999984</v>
      </c>
      <c r="J91" s="125">
        <f t="shared" si="7"/>
        <v>0.21062214726771558</v>
      </c>
      <c r="K91" s="127">
        <f t="shared" si="8"/>
        <v>12866.334070000004</v>
      </c>
      <c r="L91" s="109">
        <f t="shared" si="5"/>
        <v>0.30553054179234929</v>
      </c>
      <c r="M91" s="109">
        <v>0.26993627056960223</v>
      </c>
      <c r="N91" s="11"/>
      <c r="O91" s="117"/>
    </row>
    <row r="92" spans="2:15" x14ac:dyDescent="0.25">
      <c r="B92" s="90"/>
      <c r="C92" s="96"/>
      <c r="D92" s="217" t="s">
        <v>38</v>
      </c>
      <c r="E92" s="217"/>
      <c r="F92" s="217"/>
      <c r="G92" s="120">
        <v>54931.479819999986</v>
      </c>
      <c r="H92" s="108">
        <f t="shared" si="6"/>
        <v>0.25511382284974388</v>
      </c>
      <c r="I92" s="120">
        <v>42053.726809999986</v>
      </c>
      <c r="J92" s="108">
        <f t="shared" si="7"/>
        <v>0.2103334434103343</v>
      </c>
      <c r="K92" s="107">
        <f t="shared" si="8"/>
        <v>12877.75301</v>
      </c>
      <c r="L92" s="110">
        <f t="shared" si="5"/>
        <v>0.30622144544244745</v>
      </c>
      <c r="M92" s="110">
        <v>0.27060833727094824</v>
      </c>
      <c r="N92" s="11"/>
      <c r="O92" s="117"/>
    </row>
    <row r="93" spans="2:15" x14ac:dyDescent="0.25">
      <c r="B93" s="90"/>
      <c r="C93" s="96"/>
      <c r="D93" s="217" t="s">
        <v>39</v>
      </c>
      <c r="E93" s="217"/>
      <c r="F93" s="217"/>
      <c r="G93" s="120">
        <v>46.304040000000008</v>
      </c>
      <c r="H93" s="108">
        <f t="shared" si="6"/>
        <v>2.1504610282657154E-4</v>
      </c>
      <c r="I93" s="120">
        <v>57.722979999999993</v>
      </c>
      <c r="J93" s="108">
        <f t="shared" si="7"/>
        <v>2.887038573812874E-4</v>
      </c>
      <c r="K93" s="107">
        <f t="shared" si="8"/>
        <v>-11.418939999999985</v>
      </c>
      <c r="L93" s="110">
        <f t="shared" si="5"/>
        <v>-0.19782312001216817</v>
      </c>
      <c r="M93" s="110">
        <v>-0.21969384652593005</v>
      </c>
      <c r="N93" s="11"/>
      <c r="O93" s="117"/>
    </row>
    <row r="94" spans="2:15" x14ac:dyDescent="0.25">
      <c r="B94" s="90"/>
      <c r="C94" s="96"/>
      <c r="D94" s="217" t="s">
        <v>40</v>
      </c>
      <c r="E94" s="217"/>
      <c r="F94" s="217"/>
      <c r="G94" s="120">
        <v>0</v>
      </c>
      <c r="H94" s="108">
        <f t="shared" si="6"/>
        <v>0</v>
      </c>
      <c r="I94" s="120">
        <v>0</v>
      </c>
      <c r="J94" s="108">
        <f t="shared" si="7"/>
        <v>0</v>
      </c>
      <c r="K94" s="107">
        <f t="shared" si="8"/>
        <v>0</v>
      </c>
      <c r="L94" s="110" t="str">
        <f t="shared" si="5"/>
        <v xml:space="preserve">  - </v>
      </c>
      <c r="M94" s="110">
        <v>0</v>
      </c>
      <c r="N94" s="11"/>
      <c r="O94" s="117"/>
    </row>
    <row r="95" spans="2:15" x14ac:dyDescent="0.25">
      <c r="B95" s="90"/>
      <c r="C95" s="96"/>
      <c r="D95" s="217" t="s">
        <v>41</v>
      </c>
      <c r="E95" s="217"/>
      <c r="F95" s="217"/>
      <c r="G95" s="120">
        <v>0</v>
      </c>
      <c r="H95" s="108">
        <f t="shared" si="6"/>
        <v>0</v>
      </c>
      <c r="I95" s="120">
        <v>0</v>
      </c>
      <c r="J95" s="108">
        <f t="shared" si="7"/>
        <v>0</v>
      </c>
      <c r="K95" s="107">
        <f t="shared" si="8"/>
        <v>0</v>
      </c>
      <c r="L95" s="110" t="str">
        <f t="shared" si="5"/>
        <v xml:space="preserve">  - </v>
      </c>
      <c r="M95" s="110">
        <v>0</v>
      </c>
      <c r="N95" s="11"/>
      <c r="O95" s="117"/>
    </row>
    <row r="96" spans="2:15" x14ac:dyDescent="0.25">
      <c r="B96" s="90"/>
      <c r="C96" s="95"/>
      <c r="D96" s="216" t="s">
        <v>24</v>
      </c>
      <c r="E96" s="216"/>
      <c r="F96" s="216"/>
      <c r="G96" s="121">
        <v>28737.506659999999</v>
      </c>
      <c r="H96" s="125">
        <f t="shared" si="6"/>
        <v>0.13346327474202346</v>
      </c>
      <c r="I96" s="121">
        <v>25193.344219999999</v>
      </c>
      <c r="J96" s="125">
        <f t="shared" si="7"/>
        <v>0.1260055467796112</v>
      </c>
      <c r="K96" s="127">
        <f t="shared" si="8"/>
        <v>3544.1624400000001</v>
      </c>
      <c r="L96" s="109">
        <f t="shared" si="5"/>
        <v>0.14067852243238232</v>
      </c>
      <c r="M96" s="109">
        <v>0.10957881284636328</v>
      </c>
      <c r="N96" s="11"/>
      <c r="O96" s="117"/>
    </row>
    <row r="97" spans="2:15" x14ac:dyDescent="0.25">
      <c r="B97" s="90"/>
      <c r="C97" s="96"/>
      <c r="D97" s="206" t="s">
        <v>71</v>
      </c>
      <c r="E97" s="206"/>
      <c r="F97" s="206"/>
      <c r="G97" s="123">
        <v>498.45595000000009</v>
      </c>
      <c r="H97" s="124"/>
      <c r="I97" s="123">
        <v>550.2514900000001</v>
      </c>
      <c r="J97" s="124"/>
      <c r="K97" s="131">
        <f>+G97-I97</f>
        <v>-51.795540000000017</v>
      </c>
      <c r="L97" s="132">
        <f t="shared" si="5"/>
        <v>-9.4130667415366798E-2</v>
      </c>
      <c r="M97" s="132">
        <v>-0.11882848771462906</v>
      </c>
      <c r="N97" s="11"/>
      <c r="O97" s="117"/>
    </row>
    <row r="98" spans="2:15" x14ac:dyDescent="0.25">
      <c r="B98" s="90"/>
      <c r="C98" s="96"/>
      <c r="D98" s="217" t="s">
        <v>67</v>
      </c>
      <c r="E98" s="217"/>
      <c r="F98" s="217"/>
      <c r="G98" s="120">
        <v>13.905010000000004</v>
      </c>
      <c r="H98" s="108">
        <f>+IF(G98=0,0,G98/G$97)</f>
        <v>2.789616615068995E-2</v>
      </c>
      <c r="I98" s="120">
        <v>8.8550100000000018</v>
      </c>
      <c r="J98" s="108">
        <f>+IF(I98=0,0,I98/I$97)</f>
        <v>1.6092659740003613E-2</v>
      </c>
      <c r="K98" s="107">
        <f t="shared" ref="K98:K102" si="9">+G98-I98</f>
        <v>5.0500000000000025</v>
      </c>
      <c r="L98" s="110">
        <f t="shared" si="5"/>
        <v>0.57029862191008274</v>
      </c>
      <c r="M98" s="110">
        <v>0.52748565564103078</v>
      </c>
      <c r="N98" s="11"/>
      <c r="O98" s="117"/>
    </row>
    <row r="99" spans="2:15" x14ac:dyDescent="0.25">
      <c r="B99" s="90"/>
      <c r="C99" s="96"/>
      <c r="D99" s="217" t="s">
        <v>68</v>
      </c>
      <c r="E99" s="217"/>
      <c r="F99" s="217"/>
      <c r="G99" s="120">
        <v>445.40515000000011</v>
      </c>
      <c r="H99" s="108">
        <f>+IF(G99=0,0,G99/G$97)</f>
        <v>0.89356973269152473</v>
      </c>
      <c r="I99" s="120">
        <v>484.52021000000008</v>
      </c>
      <c r="J99" s="108">
        <f>+IF(I99=0,0,I99/I$97)</f>
        <v>0.88054320398114683</v>
      </c>
      <c r="K99" s="107">
        <f t="shared" si="9"/>
        <v>-39.115059999999971</v>
      </c>
      <c r="L99" s="110">
        <f t="shared" si="5"/>
        <v>-8.0729470500311984E-2</v>
      </c>
      <c r="M99" s="110">
        <v>-0.10579266397349418</v>
      </c>
      <c r="N99" s="11"/>
      <c r="O99" s="117"/>
    </row>
    <row r="100" spans="2:15" x14ac:dyDescent="0.25">
      <c r="B100" s="90"/>
      <c r="C100" s="96"/>
      <c r="D100" s="217" t="s">
        <v>69</v>
      </c>
      <c r="E100" s="217"/>
      <c r="F100" s="217"/>
      <c r="G100" s="120">
        <v>2.5470100000000002</v>
      </c>
      <c r="H100" s="108">
        <f>+IF(G100=0,0,G100/G$97)</f>
        <v>5.1097995720584734E-3</v>
      </c>
      <c r="I100" s="120">
        <v>0</v>
      </c>
      <c r="J100" s="108">
        <f>+IF(I100=0,0,I100/I$97)</f>
        <v>0</v>
      </c>
      <c r="K100" s="107">
        <f t="shared" si="9"/>
        <v>2.5470100000000002</v>
      </c>
      <c r="L100" s="110" t="str">
        <f t="shared" si="5"/>
        <v xml:space="preserve">  - </v>
      </c>
      <c r="M100" s="110">
        <v>0</v>
      </c>
      <c r="N100" s="11"/>
      <c r="O100" s="117"/>
    </row>
    <row r="101" spans="2:15" x14ac:dyDescent="0.25">
      <c r="B101" s="90"/>
      <c r="C101" s="96"/>
      <c r="D101" s="217" t="s">
        <v>70</v>
      </c>
      <c r="E101" s="217"/>
      <c r="F101" s="217"/>
      <c r="G101" s="120">
        <v>36.598779999999998</v>
      </c>
      <c r="H101" s="108">
        <f>+IF(G101=0,0,G101/G$97)</f>
        <v>7.3424301585726867E-2</v>
      </c>
      <c r="I101" s="120">
        <v>56.876270000000005</v>
      </c>
      <c r="J101" s="108">
        <f>+IF(I101=0,0,I101/I$97)</f>
        <v>0.10336413627884951</v>
      </c>
      <c r="K101" s="107">
        <f t="shared" si="9"/>
        <v>-20.277490000000007</v>
      </c>
      <c r="L101" s="110">
        <f t="shared" si="5"/>
        <v>-0.35651933574406347</v>
      </c>
      <c r="M101" s="110">
        <v>-0.37406333380225831</v>
      </c>
      <c r="N101" s="11"/>
      <c r="O101" s="117"/>
    </row>
    <row r="102" spans="2:15" x14ac:dyDescent="0.25">
      <c r="B102" s="90"/>
      <c r="C102" s="96"/>
      <c r="D102" s="218" t="s">
        <v>72</v>
      </c>
      <c r="E102" s="218"/>
      <c r="F102" s="218"/>
      <c r="G102" s="122">
        <f>+G97+G79</f>
        <v>215819.91209999996</v>
      </c>
      <c r="H102" s="97"/>
      <c r="I102" s="122">
        <f>+I97+I79</f>
        <v>200488.62613999995</v>
      </c>
      <c r="J102" s="97"/>
      <c r="K102" s="128">
        <f t="shared" si="9"/>
        <v>15331.285960000008</v>
      </c>
      <c r="L102" s="126">
        <f>+G102/I102-1</f>
        <v>7.6469604561478999E-2</v>
      </c>
      <c r="M102" s="126">
        <v>4.712050100454479E-2</v>
      </c>
      <c r="N102" s="11"/>
      <c r="O102" s="117"/>
    </row>
    <row r="103" spans="2:15" x14ac:dyDescent="0.25">
      <c r="B103" s="90"/>
      <c r="C103" s="96"/>
      <c r="D103" s="174" t="s">
        <v>73</v>
      </c>
      <c r="E103" s="174"/>
      <c r="F103" s="174"/>
      <c r="G103" s="174"/>
      <c r="H103" s="174"/>
      <c r="I103" s="174"/>
      <c r="J103" s="174"/>
      <c r="K103" s="174"/>
      <c r="L103" s="174"/>
      <c r="M103" s="174"/>
      <c r="N103" s="11"/>
      <c r="O103" s="117"/>
    </row>
    <row r="104" spans="2:15" x14ac:dyDescent="0.25"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118"/>
    </row>
    <row r="106" spans="2:15" x14ac:dyDescent="0.25"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5" x14ac:dyDescent="0.25">
      <c r="B107" s="37" t="s">
        <v>91</v>
      </c>
      <c r="C107" s="87"/>
      <c r="D107" s="87"/>
      <c r="E107" s="87"/>
      <c r="F107" s="87"/>
      <c r="G107" s="88"/>
      <c r="H107" s="88"/>
      <c r="I107" s="88"/>
      <c r="J107" s="88"/>
      <c r="K107" s="88"/>
      <c r="L107" s="88"/>
      <c r="M107" s="88"/>
      <c r="N107" s="88"/>
      <c r="O107" s="116"/>
    </row>
    <row r="108" spans="2:15" ht="15" customHeight="1" x14ac:dyDescent="0.25">
      <c r="B108" s="89"/>
      <c r="C108" s="207" t="str">
        <f>+CONCATENATE("En el año ",F132," el número de contribuyentes activos ascendió a ",FIXED(H132,1)," creciendo  ",FIXED(I132*100,1),"% y una participación respecto al total a nivel nacional de  ",FIXED(J132*100,1),"%")</f>
        <v>En el año 2017 el número de contribuyentes activos ascendió a 148.9 creciendo  10.8% y una participación respecto al total a nivel nacional de  1.7%</v>
      </c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130"/>
    </row>
    <row r="109" spans="2:15" x14ac:dyDescent="0.25">
      <c r="B109" s="90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117"/>
    </row>
    <row r="110" spans="2:15" x14ac:dyDescent="0.25">
      <c r="B110" s="90"/>
      <c r="C110" s="7"/>
      <c r="D110" s="11"/>
      <c r="E110" s="11"/>
      <c r="F110" s="227" t="s">
        <v>86</v>
      </c>
      <c r="G110" s="227"/>
      <c r="H110" s="227"/>
      <c r="I110" s="227"/>
      <c r="J110" s="227"/>
      <c r="K110" s="7"/>
      <c r="L110" s="7"/>
      <c r="M110" s="7"/>
      <c r="N110" s="7"/>
      <c r="O110" s="117"/>
    </row>
    <row r="111" spans="2:15" x14ac:dyDescent="0.25">
      <c r="B111" s="90"/>
      <c r="C111" s="7"/>
      <c r="D111" s="11"/>
      <c r="E111" s="11"/>
      <c r="F111" s="175" t="s">
        <v>87</v>
      </c>
      <c r="G111" s="175"/>
      <c r="H111" s="175"/>
      <c r="I111" s="175"/>
      <c r="J111" s="175"/>
      <c r="K111" s="7"/>
      <c r="L111" s="7"/>
      <c r="M111" s="7"/>
      <c r="N111" s="7"/>
      <c r="O111" s="117"/>
    </row>
    <row r="112" spans="2:15" x14ac:dyDescent="0.25">
      <c r="B112" s="90"/>
      <c r="C112" s="7"/>
      <c r="D112" s="11"/>
      <c r="E112" s="11"/>
      <c r="F112" s="48" t="s">
        <v>84</v>
      </c>
      <c r="G112" s="48" t="s">
        <v>85</v>
      </c>
      <c r="H112" s="48" t="s">
        <v>6</v>
      </c>
      <c r="I112" s="48" t="s">
        <v>88</v>
      </c>
      <c r="J112" s="48" t="s">
        <v>89</v>
      </c>
      <c r="K112" s="7"/>
      <c r="L112" s="7"/>
      <c r="M112" s="7"/>
      <c r="N112" s="7"/>
      <c r="O112" s="117"/>
    </row>
    <row r="113" spans="2:15" x14ac:dyDescent="0.25">
      <c r="B113" s="90"/>
      <c r="C113" s="7"/>
      <c r="D113" s="11"/>
      <c r="E113" s="11"/>
      <c r="F113" s="148">
        <v>1998</v>
      </c>
      <c r="G113" s="120">
        <v>1907.1309999999996</v>
      </c>
      <c r="H113" s="120">
        <v>26.5</v>
      </c>
      <c r="I113" s="108"/>
      <c r="J113" s="108"/>
      <c r="K113" s="7"/>
      <c r="L113" s="7"/>
      <c r="M113" s="7"/>
      <c r="N113" s="7"/>
      <c r="O113" s="117"/>
    </row>
    <row r="114" spans="2:15" x14ac:dyDescent="0.25">
      <c r="B114" s="90"/>
      <c r="C114" s="7"/>
      <c r="D114" s="11"/>
      <c r="E114" s="11"/>
      <c r="F114" s="148">
        <v>1999</v>
      </c>
      <c r="G114" s="120">
        <v>1777.9380000000001</v>
      </c>
      <c r="H114" s="120">
        <v>22.593</v>
      </c>
      <c r="I114" s="108">
        <f>+H114/H113-1</f>
        <v>-0.14743396226415095</v>
      </c>
      <c r="J114" s="108">
        <f>+H114/G114</f>
        <v>1.2707417244020882E-2</v>
      </c>
      <c r="K114" s="7"/>
      <c r="L114" s="7"/>
      <c r="M114" s="7"/>
      <c r="N114" s="7"/>
      <c r="O114" s="117"/>
    </row>
    <row r="115" spans="2:15" x14ac:dyDescent="0.25">
      <c r="B115" s="90"/>
      <c r="C115" s="7"/>
      <c r="D115" s="11"/>
      <c r="E115" s="11"/>
      <c r="F115" s="148">
        <v>2000</v>
      </c>
      <c r="G115" s="120">
        <v>1971.741</v>
      </c>
      <c r="H115" s="120">
        <v>23.56</v>
      </c>
      <c r="I115" s="108">
        <f t="shared" ref="I115:I132" si="10">+H115/H114-1</f>
        <v>4.2800867525339736E-2</v>
      </c>
      <c r="J115" s="108">
        <f t="shared" ref="J115:J132" si="11">+H115/G115</f>
        <v>1.1948831007723631E-2</v>
      </c>
      <c r="K115" s="7"/>
      <c r="L115" s="7"/>
      <c r="M115" s="7"/>
      <c r="N115" s="7"/>
      <c r="O115" s="117"/>
    </row>
    <row r="116" spans="2:15" x14ac:dyDescent="0.25">
      <c r="B116" s="90"/>
      <c r="C116" s="7"/>
      <c r="D116" s="11"/>
      <c r="E116" s="11"/>
      <c r="F116" s="148">
        <v>2001</v>
      </c>
      <c r="G116" s="120">
        <v>2181.5149999999999</v>
      </c>
      <c r="H116" s="120">
        <v>26.481999999999999</v>
      </c>
      <c r="I116" s="108">
        <f t="shared" si="10"/>
        <v>0.12402376910016977</v>
      </c>
      <c r="J116" s="108">
        <f t="shared" si="11"/>
        <v>1.2139270186086275E-2</v>
      </c>
      <c r="K116" s="7"/>
      <c r="L116" s="7"/>
      <c r="M116" s="7"/>
      <c r="N116" s="7"/>
      <c r="O116" s="117"/>
    </row>
    <row r="117" spans="2:15" x14ac:dyDescent="0.25">
      <c r="B117" s="90"/>
      <c r="C117" s="7"/>
      <c r="D117" s="11"/>
      <c r="E117" s="11"/>
      <c r="F117" s="148">
        <v>2002</v>
      </c>
      <c r="G117" s="120">
        <v>2421.1780000000003</v>
      </c>
      <c r="H117" s="120">
        <v>31.524999999999999</v>
      </c>
      <c r="I117" s="108">
        <f t="shared" si="10"/>
        <v>0.19043123631145686</v>
      </c>
      <c r="J117" s="108">
        <f t="shared" si="11"/>
        <v>1.3020521415608433E-2</v>
      </c>
      <c r="K117" s="7"/>
      <c r="L117" s="7"/>
      <c r="M117" s="7"/>
      <c r="N117" s="7"/>
      <c r="O117" s="117"/>
    </row>
    <row r="118" spans="2:15" x14ac:dyDescent="0.25">
      <c r="B118" s="90"/>
      <c r="C118" s="7"/>
      <c r="D118" s="11"/>
      <c r="E118" s="11"/>
      <c r="F118" s="148">
        <v>2003</v>
      </c>
      <c r="G118" s="120">
        <v>2675.5149999999999</v>
      </c>
      <c r="H118" s="120">
        <v>35.790999999999997</v>
      </c>
      <c r="I118" s="108">
        <f t="shared" si="10"/>
        <v>0.13532117367168905</v>
      </c>
      <c r="J118" s="108">
        <f t="shared" si="11"/>
        <v>1.3377237653311605E-2</v>
      </c>
      <c r="K118" s="7"/>
      <c r="L118" s="7"/>
      <c r="M118" s="7"/>
      <c r="N118" s="7"/>
      <c r="O118" s="117"/>
    </row>
    <row r="119" spans="2:15" x14ac:dyDescent="0.25">
      <c r="B119" s="90"/>
      <c r="C119" s="7"/>
      <c r="D119" s="11"/>
      <c r="E119" s="11"/>
      <c r="F119" s="148">
        <v>2004</v>
      </c>
      <c r="G119" s="120">
        <v>2917.98</v>
      </c>
      <c r="H119" s="120">
        <v>35.777000000000001</v>
      </c>
      <c r="I119" s="108">
        <f t="shared" si="10"/>
        <v>-3.9115978877357627E-4</v>
      </c>
      <c r="J119" s="108">
        <f t="shared" si="11"/>
        <v>1.2260879101296102E-2</v>
      </c>
      <c r="K119" s="7"/>
      <c r="L119" s="7"/>
      <c r="M119" s="7"/>
      <c r="N119" s="7"/>
      <c r="O119" s="117"/>
    </row>
    <row r="120" spans="2:15" x14ac:dyDescent="0.25">
      <c r="B120" s="90"/>
      <c r="C120" s="7"/>
      <c r="D120" s="11"/>
      <c r="E120" s="11"/>
      <c r="F120" s="148">
        <v>2005</v>
      </c>
      <c r="G120" s="120">
        <v>3283.3780000000006</v>
      </c>
      <c r="H120" s="120">
        <v>41.167999999999999</v>
      </c>
      <c r="I120" s="108">
        <f t="shared" si="10"/>
        <v>0.15068339994968838</v>
      </c>
      <c r="J120" s="108">
        <f t="shared" si="11"/>
        <v>1.2538306585473859E-2</v>
      </c>
      <c r="K120" s="7"/>
      <c r="L120" s="7"/>
      <c r="M120" s="7"/>
      <c r="N120" s="7"/>
      <c r="O120" s="117"/>
    </row>
    <row r="121" spans="2:15" x14ac:dyDescent="0.25">
      <c r="B121" s="90"/>
      <c r="C121" s="7"/>
      <c r="D121" s="7"/>
      <c r="E121" s="7"/>
      <c r="F121" s="148">
        <v>2006</v>
      </c>
      <c r="G121" s="120">
        <v>3482.0789999999997</v>
      </c>
      <c r="H121" s="120">
        <v>42.448999999999998</v>
      </c>
      <c r="I121" s="108">
        <f t="shared" si="10"/>
        <v>3.1116401088223888E-2</v>
      </c>
      <c r="J121" s="108">
        <f t="shared" si="11"/>
        <v>1.2190705610068008E-2</v>
      </c>
      <c r="K121" s="7"/>
      <c r="L121" s="7"/>
      <c r="M121" s="7"/>
      <c r="N121" s="7"/>
      <c r="O121" s="117"/>
    </row>
    <row r="122" spans="2:15" x14ac:dyDescent="0.25">
      <c r="B122" s="90"/>
      <c r="C122" s="7"/>
      <c r="D122" s="11"/>
      <c r="E122" s="11"/>
      <c r="F122" s="148">
        <v>2007</v>
      </c>
      <c r="G122" s="120">
        <v>3898.12</v>
      </c>
      <c r="H122" s="120">
        <v>48.567999999999998</v>
      </c>
      <c r="I122" s="108">
        <f t="shared" si="10"/>
        <v>0.14414944992814904</v>
      </c>
      <c r="J122" s="108">
        <f t="shared" si="11"/>
        <v>1.245933937385201E-2</v>
      </c>
      <c r="K122" s="7"/>
      <c r="L122" s="7"/>
      <c r="M122" s="7"/>
      <c r="N122" s="7"/>
      <c r="O122" s="117"/>
    </row>
    <row r="123" spans="2:15" x14ac:dyDescent="0.25">
      <c r="B123" s="90"/>
      <c r="C123" s="7"/>
      <c r="D123" s="11"/>
      <c r="E123" s="11"/>
      <c r="F123" s="148">
        <v>2008</v>
      </c>
      <c r="G123" s="120">
        <v>4309.1000000000004</v>
      </c>
      <c r="H123" s="120">
        <v>55.731999999999999</v>
      </c>
      <c r="I123" s="108">
        <f t="shared" si="10"/>
        <v>0.14750452973151051</v>
      </c>
      <c r="J123" s="108">
        <f t="shared" si="11"/>
        <v>1.2933559211900396E-2</v>
      </c>
      <c r="K123" s="7"/>
      <c r="L123" s="7"/>
      <c r="M123" s="7"/>
      <c r="N123" s="7"/>
      <c r="O123" s="117"/>
    </row>
    <row r="124" spans="2:15" x14ac:dyDescent="0.25">
      <c r="B124" s="90"/>
      <c r="C124" s="7"/>
      <c r="D124" s="11"/>
      <c r="E124" s="11"/>
      <c r="F124" s="148">
        <v>2009</v>
      </c>
      <c r="G124" s="120">
        <v>4689.0369999999994</v>
      </c>
      <c r="H124" s="120">
        <v>62.064</v>
      </c>
      <c r="I124" s="108">
        <f t="shared" si="10"/>
        <v>0.11361515825737456</v>
      </c>
      <c r="J124" s="108">
        <f t="shared" si="11"/>
        <v>1.3235980010394461E-2</v>
      </c>
      <c r="K124" s="7"/>
      <c r="L124" s="7"/>
      <c r="M124" s="7"/>
      <c r="N124" s="7"/>
      <c r="O124" s="117"/>
    </row>
    <row r="125" spans="2:15" x14ac:dyDescent="0.25">
      <c r="B125" s="90"/>
      <c r="C125" s="7"/>
      <c r="D125" s="7"/>
      <c r="E125" s="7"/>
      <c r="F125" s="148">
        <v>2010</v>
      </c>
      <c r="G125" s="120">
        <v>5116.8109999999988</v>
      </c>
      <c r="H125" s="120">
        <v>69.891999999999996</v>
      </c>
      <c r="I125" s="108">
        <f t="shared" si="10"/>
        <v>0.1261278680072182</v>
      </c>
      <c r="J125" s="108">
        <f t="shared" si="11"/>
        <v>1.3659288959471048E-2</v>
      </c>
      <c r="K125" s="7"/>
      <c r="L125" s="7"/>
      <c r="M125" s="7"/>
      <c r="N125" s="7"/>
      <c r="O125" s="117"/>
    </row>
    <row r="126" spans="2:15" x14ac:dyDescent="0.25">
      <c r="B126" s="90"/>
      <c r="C126" s="7"/>
      <c r="D126" s="7"/>
      <c r="E126" s="7"/>
      <c r="F126" s="148">
        <v>2011</v>
      </c>
      <c r="G126" s="120">
        <v>5623.4490000000005</v>
      </c>
      <c r="H126" s="120">
        <v>79.611999999999995</v>
      </c>
      <c r="I126" s="108">
        <f t="shared" si="10"/>
        <v>0.13907171063927204</v>
      </c>
      <c r="J126" s="108">
        <f t="shared" si="11"/>
        <v>1.4157148042064574E-2</v>
      </c>
      <c r="K126" s="7"/>
      <c r="L126" s="7"/>
      <c r="M126" s="7"/>
      <c r="N126" s="7"/>
      <c r="O126" s="117"/>
    </row>
    <row r="127" spans="2:15" x14ac:dyDescent="0.25">
      <c r="B127" s="90"/>
      <c r="C127" s="7"/>
      <c r="D127" s="7"/>
      <c r="E127" s="7"/>
      <c r="F127" s="148">
        <v>2012</v>
      </c>
      <c r="G127" s="120">
        <v>6167.0460000000003</v>
      </c>
      <c r="H127" s="120">
        <v>89.311000000000007</v>
      </c>
      <c r="I127" s="108">
        <f t="shared" si="10"/>
        <v>0.12182836758277671</v>
      </c>
      <c r="J127" s="108">
        <f t="shared" si="11"/>
        <v>1.4481974027759806E-2</v>
      </c>
      <c r="K127" s="7"/>
      <c r="L127" s="7"/>
      <c r="M127" s="7"/>
      <c r="N127" s="7"/>
      <c r="O127" s="117"/>
    </row>
    <row r="128" spans="2:15" x14ac:dyDescent="0.25">
      <c r="B128" s="90"/>
      <c r="C128" s="7"/>
      <c r="D128" s="7"/>
      <c r="E128" s="7"/>
      <c r="F128" s="148">
        <v>2013</v>
      </c>
      <c r="G128" s="120">
        <v>6651.9989999999989</v>
      </c>
      <c r="H128" s="120">
        <v>99.248999999999995</v>
      </c>
      <c r="I128" s="108">
        <f t="shared" si="10"/>
        <v>0.11127408717851095</v>
      </c>
      <c r="J128" s="108">
        <f t="shared" si="11"/>
        <v>1.4920176626605027E-2</v>
      </c>
      <c r="K128" s="7"/>
      <c r="L128" s="7"/>
      <c r="M128" s="7"/>
      <c r="N128" s="7"/>
      <c r="O128" s="117"/>
    </row>
    <row r="129" spans="2:15" x14ac:dyDescent="0.25">
      <c r="B129" s="90"/>
      <c r="C129" s="7"/>
      <c r="D129" s="7"/>
      <c r="E129" s="7"/>
      <c r="F129" s="148">
        <v>2014</v>
      </c>
      <c r="G129" s="120">
        <v>7112.3010000000004</v>
      </c>
      <c r="H129" s="120">
        <v>108.721</v>
      </c>
      <c r="I129" s="108">
        <f t="shared" si="10"/>
        <v>9.5436729841106738E-2</v>
      </c>
      <c r="J129" s="108">
        <f t="shared" si="11"/>
        <v>1.5286332791595856E-2</v>
      </c>
      <c r="K129" s="7"/>
      <c r="L129" s="7"/>
      <c r="M129" s="7"/>
      <c r="N129" s="7"/>
      <c r="O129" s="117"/>
    </row>
    <row r="130" spans="2:15" x14ac:dyDescent="0.25">
      <c r="B130" s="90"/>
      <c r="C130" s="7"/>
      <c r="D130" s="7"/>
      <c r="E130" s="7"/>
      <c r="F130" s="148">
        <v>2015</v>
      </c>
      <c r="G130" s="120">
        <v>7670.4990000000007</v>
      </c>
      <c r="H130" s="120">
        <v>121.999</v>
      </c>
      <c r="I130" s="108">
        <f t="shared" si="10"/>
        <v>0.12212911948933503</v>
      </c>
      <c r="J130" s="108">
        <f t="shared" si="11"/>
        <v>1.5904962636720244E-2</v>
      </c>
      <c r="K130" s="7"/>
      <c r="L130" s="7"/>
      <c r="M130" s="7"/>
      <c r="N130" s="7"/>
      <c r="O130" s="117"/>
    </row>
    <row r="131" spans="2:15" x14ac:dyDescent="0.25">
      <c r="B131" s="90"/>
      <c r="C131" s="7"/>
      <c r="D131" s="7"/>
      <c r="E131" s="7"/>
      <c r="F131" s="148">
        <v>2016</v>
      </c>
      <c r="G131" s="120">
        <v>8231.9619999999995</v>
      </c>
      <c r="H131" s="120">
        <v>134.36799999999999</v>
      </c>
      <c r="I131" s="108">
        <f t="shared" si="10"/>
        <v>0.10138607693505675</v>
      </c>
      <c r="J131" s="108">
        <f t="shared" si="11"/>
        <v>1.6322718690878309E-2</v>
      </c>
      <c r="K131" s="7"/>
      <c r="L131" s="7"/>
      <c r="M131" s="7"/>
      <c r="N131" s="7"/>
      <c r="O131" s="117"/>
    </row>
    <row r="132" spans="2:15" x14ac:dyDescent="0.25">
      <c r="B132" s="90"/>
      <c r="C132" s="7"/>
      <c r="D132" s="7"/>
      <c r="E132" s="7"/>
      <c r="F132" s="148">
        <v>2017</v>
      </c>
      <c r="G132" s="120">
        <v>8841.7419999999984</v>
      </c>
      <c r="H132" s="120">
        <v>148.917</v>
      </c>
      <c r="I132" s="108">
        <f t="shared" si="10"/>
        <v>0.1082772683972375</v>
      </c>
      <c r="J132" s="108">
        <f t="shared" si="11"/>
        <v>1.6842495517286078E-2</v>
      </c>
      <c r="K132" s="11"/>
      <c r="L132" s="11"/>
      <c r="M132" s="11"/>
      <c r="N132" s="11"/>
      <c r="O132" s="13"/>
    </row>
    <row r="133" spans="2:15" x14ac:dyDescent="0.25">
      <c r="B133" s="90"/>
      <c r="C133" s="7"/>
      <c r="D133" s="7"/>
      <c r="E133" s="7"/>
      <c r="F133" s="171" t="s">
        <v>90</v>
      </c>
      <c r="G133" s="171"/>
      <c r="H133" s="171"/>
      <c r="I133" s="171"/>
      <c r="J133" s="171"/>
      <c r="K133" s="11"/>
      <c r="L133" s="11"/>
      <c r="M133" s="11"/>
      <c r="N133" s="11"/>
      <c r="O133" s="13"/>
    </row>
    <row r="134" spans="2:15" x14ac:dyDescent="0.25">
      <c r="B134" s="90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117"/>
    </row>
    <row r="135" spans="2:15" x14ac:dyDescent="0.25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118"/>
    </row>
  </sheetData>
  <mergeCells count="62">
    <mergeCell ref="C108:N109"/>
    <mergeCell ref="F110:J110"/>
    <mergeCell ref="F111:J111"/>
    <mergeCell ref="F133:J133"/>
    <mergeCell ref="D99:F99"/>
    <mergeCell ref="D100:F100"/>
    <mergeCell ref="D101:F101"/>
    <mergeCell ref="D102:F102"/>
    <mergeCell ref="D103:M103"/>
    <mergeCell ref="D94:F94"/>
    <mergeCell ref="D95:F95"/>
    <mergeCell ref="D96:F96"/>
    <mergeCell ref="D97:F97"/>
    <mergeCell ref="D98:F98"/>
    <mergeCell ref="D89:F89"/>
    <mergeCell ref="D90:F90"/>
    <mergeCell ref="D91:F91"/>
    <mergeCell ref="D92:F92"/>
    <mergeCell ref="D93:F93"/>
    <mergeCell ref="D84:F84"/>
    <mergeCell ref="D85:F85"/>
    <mergeCell ref="D86:F86"/>
    <mergeCell ref="D87:F87"/>
    <mergeCell ref="D88:F88"/>
    <mergeCell ref="D79:F79"/>
    <mergeCell ref="D80:F80"/>
    <mergeCell ref="D81:F81"/>
    <mergeCell ref="D82:F82"/>
    <mergeCell ref="D83:F83"/>
    <mergeCell ref="C73:N75"/>
    <mergeCell ref="D76:M76"/>
    <mergeCell ref="D77:F78"/>
    <mergeCell ref="G77:H77"/>
    <mergeCell ref="I77:J77"/>
    <mergeCell ref="K77:L77"/>
    <mergeCell ref="C45:N45"/>
    <mergeCell ref="C55:N55"/>
    <mergeCell ref="C57:N57"/>
    <mergeCell ref="C58:N58"/>
    <mergeCell ref="C68:N68"/>
    <mergeCell ref="D24:M24"/>
    <mergeCell ref="C30:N30"/>
    <mergeCell ref="C31:N31"/>
    <mergeCell ref="C41:N41"/>
    <mergeCell ref="C44:N44"/>
    <mergeCell ref="D18:F18"/>
    <mergeCell ref="D19:F19"/>
    <mergeCell ref="D20:F20"/>
    <mergeCell ref="D21:F21"/>
    <mergeCell ref="D22:F22"/>
    <mergeCell ref="D13:F13"/>
    <mergeCell ref="D14:F14"/>
    <mergeCell ref="D15:F15"/>
    <mergeCell ref="D16:F16"/>
    <mergeCell ref="D17:F17"/>
    <mergeCell ref="B1:O2"/>
    <mergeCell ref="C7:N9"/>
    <mergeCell ref="D10:M10"/>
    <mergeCell ref="D11:F12"/>
    <mergeCell ref="G11:H11"/>
    <mergeCell ref="I11:J11"/>
    <mergeCell ref="K11:L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135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29" t="s">
        <v>117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2:15" ht="15" customHeight="1" x14ac:dyDescent="0.25"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2:15" x14ac:dyDescent="0.25">
      <c r="B3" s="84" t="str">
        <f>+B6</f>
        <v>1. Recaudación Tributos Internos (Soles)</v>
      </c>
      <c r="C3" s="27"/>
      <c r="D3" s="27"/>
      <c r="E3" s="27"/>
      <c r="F3" s="27"/>
      <c r="G3" s="27"/>
      <c r="H3" s="27"/>
      <c r="I3" s="26"/>
      <c r="J3" s="84" t="str">
        <f>+B72</f>
        <v>3. Recaudación Tributos Internos - Detalle de cargas Tributarias</v>
      </c>
      <c r="K3" s="27"/>
      <c r="L3" s="27"/>
      <c r="M3" s="27"/>
      <c r="N3" s="27"/>
      <c r="O3" s="27"/>
    </row>
    <row r="4" spans="2:15" x14ac:dyDescent="0.25">
      <c r="B4" s="84" t="str">
        <f>+B28</f>
        <v>2. Ingresos Tributarios recaudados por la SUNAT  2007-2017, en soles</v>
      </c>
      <c r="C4" s="85"/>
      <c r="D4" s="85"/>
      <c r="E4" s="85"/>
      <c r="F4" s="26"/>
      <c r="G4" s="26"/>
      <c r="H4" s="86"/>
      <c r="I4" s="26"/>
      <c r="J4" s="84" t="str">
        <f>+B107</f>
        <v>4. Número de contribuyentes activos por región</v>
      </c>
      <c r="K4" s="86"/>
      <c r="L4" s="86"/>
      <c r="M4" s="86"/>
      <c r="N4" s="86"/>
      <c r="O4" s="86"/>
    </row>
    <row r="5" spans="2:15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2:15" x14ac:dyDescent="0.25">
      <c r="B6" s="37" t="s">
        <v>59</v>
      </c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116"/>
    </row>
    <row r="7" spans="2:15" ht="15" customHeight="1" x14ac:dyDescent="0.25">
      <c r="B7" s="89"/>
      <c r="C7" s="207" t="str">
        <f>+CONCATENATE("Durante el 2017  en la región se recaudaron S/ ", FIXED(G13/1000,1)," millones por tributos internos,  ", +IF(L13&gt;0, "Un aumento en", "Una reducción de")," ",FIXED(100*L13,1),"% respecto del 2016. Mientras que en terminos reales (quitando la inflación del periodo) la recaudación habría ", IF(LM13&gt;0,"crecido","disminuido")," en ", FIXED(100*M13,1),"%  Es así que se recaudaron en el 2017:  S/ ",FIXED(G14/1000,1)," millones por Impuesto a la Renta, S/ ", FIXED(G17/1000,1)," millones por Impuesto a la producción y el Consumo y solo S/ ",FIXED(G20/1000,1)," millones por otros conceptos.")</f>
        <v>Durante el 2017  en la región se recaudaron S/ 510.7 millones por tributos internos,  Una reducción de -2.0% respecto del 2016. Mientras que en terminos reales (quitando la inflación del periodo) la recaudación habría disminuido en -4.6%  Es así que se recaudaron en el 2017:  S/ 167.4 millones por Impuesto a la Renta, S/ 319.8 millones por Impuesto a la producción y el Consumo y solo S/ 23.6 millones por otros conceptos.</v>
      </c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129"/>
    </row>
    <row r="8" spans="2:15" x14ac:dyDescent="0.25">
      <c r="B8" s="90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129"/>
    </row>
    <row r="9" spans="2:15" ht="15" customHeight="1" x14ac:dyDescent="0.25">
      <c r="B9" s="90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117"/>
    </row>
    <row r="10" spans="2:15" x14ac:dyDescent="0.25">
      <c r="B10" s="90"/>
      <c r="C10" s="7"/>
      <c r="D10" s="193" t="s">
        <v>60</v>
      </c>
      <c r="E10" s="193"/>
      <c r="F10" s="193"/>
      <c r="G10" s="193"/>
      <c r="H10" s="193"/>
      <c r="I10" s="193"/>
      <c r="J10" s="193"/>
      <c r="K10" s="193"/>
      <c r="L10" s="193"/>
      <c r="M10" s="193"/>
      <c r="N10" s="7"/>
      <c r="O10" s="117"/>
    </row>
    <row r="11" spans="2:15" ht="15" customHeight="1" x14ac:dyDescent="0.25">
      <c r="B11" s="90"/>
      <c r="C11" s="7"/>
      <c r="D11" s="200" t="s">
        <v>17</v>
      </c>
      <c r="E11" s="201"/>
      <c r="F11" s="202"/>
      <c r="G11" s="191">
        <v>2017</v>
      </c>
      <c r="H11" s="191"/>
      <c r="I11" s="191">
        <v>2016</v>
      </c>
      <c r="J11" s="191"/>
      <c r="K11" s="192" t="s">
        <v>61</v>
      </c>
      <c r="L11" s="192"/>
      <c r="M11" s="115" t="s">
        <v>62</v>
      </c>
      <c r="N11" s="7"/>
      <c r="O11" s="13"/>
    </row>
    <row r="12" spans="2:15" ht="15" customHeight="1" thickBot="1" x14ac:dyDescent="0.3">
      <c r="B12" s="90"/>
      <c r="C12" s="7"/>
      <c r="D12" s="203"/>
      <c r="E12" s="204"/>
      <c r="F12" s="205"/>
      <c r="G12" s="102" t="s">
        <v>58</v>
      </c>
      <c r="H12" s="102" t="s">
        <v>13</v>
      </c>
      <c r="I12" s="102" t="s">
        <v>58</v>
      </c>
      <c r="J12" s="102" t="s">
        <v>13</v>
      </c>
      <c r="K12" s="102" t="s">
        <v>58</v>
      </c>
      <c r="L12" s="102" t="s">
        <v>14</v>
      </c>
      <c r="M12" s="102" t="s">
        <v>63</v>
      </c>
      <c r="N12" s="7"/>
      <c r="O12" s="13"/>
    </row>
    <row r="13" spans="2:15" ht="15.75" customHeight="1" thickTop="1" x14ac:dyDescent="0.25">
      <c r="B13" s="90"/>
      <c r="C13" s="7"/>
      <c r="D13" s="195" t="s">
        <v>55</v>
      </c>
      <c r="E13" s="196"/>
      <c r="F13" s="197"/>
      <c r="G13" s="106">
        <v>510747.62802999996</v>
      </c>
      <c r="H13" s="104"/>
      <c r="I13" s="106">
        <v>520945.79663999996</v>
      </c>
      <c r="J13" s="104"/>
      <c r="K13" s="106">
        <f>+G13-I13</f>
        <v>-10198.168609999993</v>
      </c>
      <c r="L13" s="152">
        <f>+IF(I13=0,"  - ",G13/I13-1)</f>
        <v>-1.9576256638936695E-2</v>
      </c>
      <c r="M13" s="152">
        <v>-4.6306744756437257E-2</v>
      </c>
      <c r="N13" s="7"/>
      <c r="O13" s="13"/>
    </row>
    <row r="14" spans="2:15" x14ac:dyDescent="0.25">
      <c r="B14" s="90"/>
      <c r="C14" s="7"/>
      <c r="D14" s="198" t="s">
        <v>18</v>
      </c>
      <c r="E14" s="198"/>
      <c r="F14" s="198"/>
      <c r="G14" s="63">
        <v>167379.47469</v>
      </c>
      <c r="H14" s="111">
        <f t="shared" ref="H14:H20" si="0">+G14/G$13</f>
        <v>0.32771463929376993</v>
      </c>
      <c r="I14" s="63">
        <v>196511.32397000003</v>
      </c>
      <c r="J14" s="111">
        <f t="shared" ref="J14:J20" si="1">+I14/I$13</f>
        <v>0.37722028901559473</v>
      </c>
      <c r="K14" s="65">
        <f>+G14-I14</f>
        <v>-29131.849280000024</v>
      </c>
      <c r="L14" s="64">
        <f t="shared" ref="L14:L22" si="2">+IF(I14=0,"  - ",G14/I14-1)</f>
        <v>-0.14824514278091871</v>
      </c>
      <c r="M14" s="64">
        <v>-0.17146757414703995</v>
      </c>
      <c r="N14" s="7"/>
      <c r="O14" s="13"/>
    </row>
    <row r="15" spans="2:15" x14ac:dyDescent="0.25">
      <c r="B15" s="90"/>
      <c r="C15" s="7"/>
      <c r="D15" s="199" t="s">
        <v>19</v>
      </c>
      <c r="E15" s="199"/>
      <c r="F15" s="199"/>
      <c r="G15" s="107">
        <v>102551.90673999999</v>
      </c>
      <c r="H15" s="112">
        <f t="shared" si="0"/>
        <v>0.2007878277096499</v>
      </c>
      <c r="I15" s="107">
        <v>114361.74066</v>
      </c>
      <c r="J15" s="112">
        <f t="shared" si="1"/>
        <v>0.2195271396709815</v>
      </c>
      <c r="K15" s="107">
        <f t="shared" ref="K15:K22" si="3">+G15-I15</f>
        <v>-11809.833920000005</v>
      </c>
      <c r="L15" s="108">
        <f t="shared" si="2"/>
        <v>-0.10326735018060718</v>
      </c>
      <c r="M15" s="108">
        <v>-0.12771606595568452</v>
      </c>
      <c r="N15" s="7"/>
      <c r="O15" s="13"/>
    </row>
    <row r="16" spans="2:15" x14ac:dyDescent="0.25">
      <c r="B16" s="90"/>
      <c r="C16" s="7"/>
      <c r="D16" s="199" t="s">
        <v>20</v>
      </c>
      <c r="E16" s="199"/>
      <c r="F16" s="199"/>
      <c r="G16" s="107">
        <v>17940.208870000002</v>
      </c>
      <c r="H16" s="112">
        <f t="shared" si="0"/>
        <v>3.5125388519564975E-2</v>
      </c>
      <c r="I16" s="107">
        <v>18319.228469999998</v>
      </c>
      <c r="J16" s="112">
        <f t="shared" si="1"/>
        <v>3.516532542954659E-2</v>
      </c>
      <c r="K16" s="107">
        <f t="shared" si="3"/>
        <v>-379.01959999999599</v>
      </c>
      <c r="L16" s="108">
        <f t="shared" si="2"/>
        <v>-2.0689714123096836E-2</v>
      </c>
      <c r="M16" s="108">
        <v>-4.7389844691373195E-2</v>
      </c>
      <c r="N16" s="7"/>
      <c r="O16" s="13"/>
    </row>
    <row r="17" spans="2:15" x14ac:dyDescent="0.25">
      <c r="B17" s="90"/>
      <c r="C17" s="7"/>
      <c r="D17" s="198" t="s">
        <v>21</v>
      </c>
      <c r="E17" s="198"/>
      <c r="F17" s="198"/>
      <c r="G17" s="63">
        <v>319773.77392999997</v>
      </c>
      <c r="H17" s="111">
        <f t="shared" si="0"/>
        <v>0.62608959176843659</v>
      </c>
      <c r="I17" s="63">
        <v>300479.27985999995</v>
      </c>
      <c r="J17" s="111">
        <f t="shared" si="1"/>
        <v>0.57679567010240496</v>
      </c>
      <c r="K17" s="65">
        <f t="shared" si="3"/>
        <v>19294.494070000015</v>
      </c>
      <c r="L17" s="64">
        <f t="shared" si="2"/>
        <v>6.4212394541779183E-2</v>
      </c>
      <c r="M17" s="64">
        <v>3.5197474248973126E-2</v>
      </c>
      <c r="N17" s="7"/>
      <c r="O17" s="13"/>
    </row>
    <row r="18" spans="2:15" x14ac:dyDescent="0.25">
      <c r="B18" s="90"/>
      <c r="C18" s="7"/>
      <c r="D18" s="199" t="s">
        <v>22</v>
      </c>
      <c r="E18" s="199"/>
      <c r="F18" s="199"/>
      <c r="G18" s="50">
        <v>35708.704899999997</v>
      </c>
      <c r="H18" s="113">
        <f t="shared" si="0"/>
        <v>6.9914578042646461E-2</v>
      </c>
      <c r="I18" s="50">
        <v>42602.428890000003</v>
      </c>
      <c r="J18" s="113">
        <f t="shared" si="1"/>
        <v>8.1779004965156568E-2</v>
      </c>
      <c r="K18" s="52">
        <f t="shared" si="3"/>
        <v>-6893.7239900000059</v>
      </c>
      <c r="L18" s="51">
        <f t="shared" si="2"/>
        <v>-0.1618152807155594</v>
      </c>
      <c r="M18" s="51">
        <v>-0.18466773286272453</v>
      </c>
      <c r="N18" s="7"/>
      <c r="O18" s="13"/>
    </row>
    <row r="19" spans="2:15" x14ac:dyDescent="0.25">
      <c r="B19" s="90"/>
      <c r="C19" s="7"/>
      <c r="D19" s="199" t="s">
        <v>23</v>
      </c>
      <c r="E19" s="199"/>
      <c r="F19" s="199"/>
      <c r="G19" s="50">
        <v>284065.06902999996</v>
      </c>
      <c r="H19" s="113">
        <f t="shared" si="0"/>
        <v>0.55617501372579004</v>
      </c>
      <c r="I19" s="50">
        <v>257876.85096999997</v>
      </c>
      <c r="J19" s="113">
        <f t="shared" si="1"/>
        <v>0.4950166651372484</v>
      </c>
      <c r="K19" s="52">
        <f t="shared" si="3"/>
        <v>26188.218059999985</v>
      </c>
      <c r="L19" s="51">
        <f t="shared" si="2"/>
        <v>0.10155319471869384</v>
      </c>
      <c r="M19" s="51">
        <v>7.1520206654491991E-2</v>
      </c>
      <c r="N19" s="7"/>
      <c r="O19" s="13"/>
    </row>
    <row r="20" spans="2:15" x14ac:dyDescent="0.25">
      <c r="B20" s="90"/>
      <c r="C20" s="7"/>
      <c r="D20" s="198" t="s">
        <v>24</v>
      </c>
      <c r="E20" s="198"/>
      <c r="F20" s="198"/>
      <c r="G20" s="63">
        <v>23594.379409999998</v>
      </c>
      <c r="H20" s="111">
        <f t="shared" si="0"/>
        <v>4.6195768937793535E-2</v>
      </c>
      <c r="I20" s="63">
        <v>23955.192810000004</v>
      </c>
      <c r="J20" s="111">
        <f t="shared" si="1"/>
        <v>4.5984040882000358E-2</v>
      </c>
      <c r="K20" s="65">
        <f t="shared" si="3"/>
        <v>-360.81340000000637</v>
      </c>
      <c r="L20" s="64">
        <f t="shared" si="2"/>
        <v>-1.506201193460599E-2</v>
      </c>
      <c r="M20" s="64">
        <v>-4.1915577410489124E-2</v>
      </c>
      <c r="N20" s="7"/>
      <c r="O20" s="13"/>
    </row>
    <row r="21" spans="2:15" ht="15" customHeight="1" x14ac:dyDescent="0.25">
      <c r="B21" s="90"/>
      <c r="C21" s="7"/>
      <c r="D21" s="219" t="s">
        <v>56</v>
      </c>
      <c r="E21" s="220"/>
      <c r="F21" s="221"/>
      <c r="G21" s="149">
        <v>1222.9135999999999</v>
      </c>
      <c r="H21" s="105"/>
      <c r="I21" s="149">
        <v>1865.79529</v>
      </c>
      <c r="J21" s="105"/>
      <c r="K21" s="149">
        <f t="shared" si="3"/>
        <v>-642.88169000000016</v>
      </c>
      <c r="L21" s="151">
        <f t="shared" si="2"/>
        <v>-0.34456174985842103</v>
      </c>
      <c r="M21" s="151">
        <v>-0.36243176216259321</v>
      </c>
      <c r="N21" s="7"/>
      <c r="O21" s="13"/>
    </row>
    <row r="22" spans="2:15" ht="15" customHeight="1" x14ac:dyDescent="0.25">
      <c r="B22" s="90"/>
      <c r="C22" s="7"/>
      <c r="D22" s="223" t="s">
        <v>57</v>
      </c>
      <c r="E22" s="224"/>
      <c r="F22" s="225"/>
      <c r="G22" s="114">
        <f>+G21+G13</f>
        <v>511970.54162999999</v>
      </c>
      <c r="H22" s="103"/>
      <c r="I22" s="114">
        <f>+I21+I13</f>
        <v>522811.59192999994</v>
      </c>
      <c r="J22" s="103"/>
      <c r="K22" s="114">
        <f t="shared" si="3"/>
        <v>-10841.050299999944</v>
      </c>
      <c r="L22" s="150">
        <f t="shared" si="2"/>
        <v>-2.0736055717470503E-2</v>
      </c>
      <c r="M22" s="150">
        <v>-4.7434922818346936E-2</v>
      </c>
      <c r="N22" s="7"/>
      <c r="O22" s="13"/>
    </row>
    <row r="23" spans="2:15" x14ac:dyDescent="0.25">
      <c r="B23" s="90"/>
      <c r="C23" s="7"/>
      <c r="D23" s="66" t="s">
        <v>25</v>
      </c>
      <c r="E23" s="67"/>
      <c r="F23" s="67"/>
      <c r="G23" s="68"/>
      <c r="H23" s="69"/>
      <c r="I23" s="68"/>
      <c r="J23" s="69"/>
      <c r="K23" s="70"/>
      <c r="L23" s="69"/>
      <c r="M23" s="7"/>
      <c r="N23" s="7"/>
      <c r="O23" s="13"/>
    </row>
    <row r="24" spans="2:15" x14ac:dyDescent="0.25">
      <c r="B24" s="90"/>
      <c r="C24" s="7"/>
      <c r="D24" s="226" t="s">
        <v>65</v>
      </c>
      <c r="E24" s="226"/>
      <c r="F24" s="226"/>
      <c r="G24" s="226"/>
      <c r="H24" s="226"/>
      <c r="I24" s="226"/>
      <c r="J24" s="226"/>
      <c r="K24" s="226"/>
      <c r="L24" s="226"/>
      <c r="M24" s="226"/>
      <c r="N24" s="7"/>
      <c r="O24" s="13"/>
    </row>
    <row r="25" spans="2:15" x14ac:dyDescent="0.25">
      <c r="B25" s="91"/>
      <c r="C25" s="92"/>
      <c r="D25" s="92"/>
      <c r="E25" s="92"/>
      <c r="F25" s="93"/>
      <c r="G25" s="93"/>
      <c r="H25" s="93"/>
      <c r="I25" s="93"/>
      <c r="J25" s="93"/>
      <c r="K25" s="93"/>
      <c r="L25" s="92"/>
      <c r="M25" s="92"/>
      <c r="N25" s="92"/>
      <c r="O25" s="118"/>
    </row>
    <row r="26" spans="2:15" x14ac:dyDescent="0.25">
      <c r="F26" s="94"/>
      <c r="G26" s="94"/>
      <c r="H26" s="94"/>
      <c r="I26" s="94"/>
      <c r="J26" s="94"/>
      <c r="K26" s="94"/>
    </row>
    <row r="28" spans="2:15" x14ac:dyDescent="0.25">
      <c r="B28" s="37" t="s">
        <v>82</v>
      </c>
      <c r="C28" s="87"/>
      <c r="D28" s="87"/>
      <c r="E28" s="87"/>
      <c r="F28" s="87"/>
      <c r="G28" s="88"/>
      <c r="H28" s="88"/>
      <c r="I28" s="88"/>
      <c r="J28" s="88"/>
      <c r="K28" s="88"/>
      <c r="L28" s="88"/>
      <c r="M28" s="88"/>
      <c r="N28" s="88"/>
      <c r="O28" s="116"/>
    </row>
    <row r="29" spans="2:15" x14ac:dyDescent="0.25">
      <c r="B29" s="146"/>
      <c r="C29" s="147"/>
      <c r="D29" s="147"/>
      <c r="E29" s="147"/>
      <c r="F29" s="147"/>
      <c r="G29" s="7"/>
      <c r="H29" s="7"/>
      <c r="I29" s="7"/>
      <c r="J29" s="7"/>
      <c r="K29" s="7"/>
      <c r="L29" s="7"/>
      <c r="M29" s="7"/>
      <c r="N29" s="7"/>
      <c r="O29" s="117"/>
    </row>
    <row r="30" spans="2:15" x14ac:dyDescent="0.25">
      <c r="B30" s="90"/>
      <c r="C30" s="175" t="s">
        <v>79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42"/>
    </row>
    <row r="31" spans="2:15" x14ac:dyDescent="0.25">
      <c r="B31" s="90"/>
      <c r="C31" s="176" t="s">
        <v>78</v>
      </c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43"/>
    </row>
    <row r="32" spans="2:15" ht="15" customHeight="1" x14ac:dyDescent="0.25">
      <c r="B32" s="90"/>
      <c r="C32" s="76" t="s">
        <v>44</v>
      </c>
      <c r="D32" s="134">
        <v>2007</v>
      </c>
      <c r="E32" s="134">
        <v>2008</v>
      </c>
      <c r="F32" s="134">
        <v>2009</v>
      </c>
      <c r="G32" s="134">
        <v>2010</v>
      </c>
      <c r="H32" s="134">
        <v>2011</v>
      </c>
      <c r="I32" s="134">
        <v>2012</v>
      </c>
      <c r="J32" s="134">
        <v>2013</v>
      </c>
      <c r="K32" s="134">
        <v>2014</v>
      </c>
      <c r="L32" s="134">
        <v>2015</v>
      </c>
      <c r="M32" s="134">
        <v>2016</v>
      </c>
      <c r="N32" s="134">
        <v>2017</v>
      </c>
      <c r="O32" s="13"/>
    </row>
    <row r="33" spans="2:15" x14ac:dyDescent="0.25">
      <c r="B33" s="90"/>
      <c r="C33" s="136" t="s">
        <v>42</v>
      </c>
      <c r="D33" s="141">
        <v>203183.41294000001</v>
      </c>
      <c r="E33" s="141">
        <v>208216.27875</v>
      </c>
      <c r="F33" s="141">
        <v>212785.43164000002</v>
      </c>
      <c r="G33" s="141">
        <v>256929.25792999996</v>
      </c>
      <c r="H33" s="141">
        <v>269777.22973999992</v>
      </c>
      <c r="I33" s="141">
        <v>315126.08359999995</v>
      </c>
      <c r="J33" s="141">
        <v>382927.50361000001</v>
      </c>
      <c r="K33" s="141">
        <v>442303.68331999995</v>
      </c>
      <c r="L33" s="141">
        <v>459273.90884000005</v>
      </c>
      <c r="M33" s="141">
        <v>520945.79663999996</v>
      </c>
      <c r="N33" s="141">
        <v>510747.62802999996</v>
      </c>
      <c r="O33" s="13"/>
    </row>
    <row r="34" spans="2:15" x14ac:dyDescent="0.25">
      <c r="B34" s="90"/>
      <c r="C34" s="135" t="s">
        <v>45</v>
      </c>
      <c r="D34" s="107">
        <v>69642.071659999987</v>
      </c>
      <c r="E34" s="107">
        <v>59785.760269999992</v>
      </c>
      <c r="F34" s="107">
        <v>61157.873319999999</v>
      </c>
      <c r="G34" s="107">
        <v>80245.969479999985</v>
      </c>
      <c r="H34" s="107">
        <v>90405.927629999976</v>
      </c>
      <c r="I34" s="107">
        <v>116573.09478999997</v>
      </c>
      <c r="J34" s="107">
        <v>148079.08703999998</v>
      </c>
      <c r="K34" s="107">
        <v>169135.32498</v>
      </c>
      <c r="L34" s="107">
        <v>164412.76623999997</v>
      </c>
      <c r="M34" s="107">
        <v>196511.32397000003</v>
      </c>
      <c r="N34" s="107">
        <v>167379.47469</v>
      </c>
      <c r="O34" s="13"/>
    </row>
    <row r="35" spans="2:15" x14ac:dyDescent="0.25">
      <c r="B35" s="90"/>
      <c r="C35" s="135" t="s">
        <v>74</v>
      </c>
      <c r="D35" s="107">
        <v>48432.584459999998</v>
      </c>
      <c r="E35" s="107">
        <v>36700.2739</v>
      </c>
      <c r="F35" s="107">
        <v>38512.56912</v>
      </c>
      <c r="G35" s="107">
        <v>51185.721160000001</v>
      </c>
      <c r="H35" s="107">
        <v>57628.01421999999</v>
      </c>
      <c r="I35" s="107">
        <v>72323.686019999979</v>
      </c>
      <c r="J35" s="107">
        <v>91251.19653999999</v>
      </c>
      <c r="K35" s="107">
        <v>102412.45005999999</v>
      </c>
      <c r="L35" s="107">
        <v>104546.64255999999</v>
      </c>
      <c r="M35" s="107">
        <v>114361.74066</v>
      </c>
      <c r="N35" s="107">
        <v>102551.90673999999</v>
      </c>
      <c r="O35" s="13"/>
    </row>
    <row r="36" spans="2:15" x14ac:dyDescent="0.25">
      <c r="B36" s="90"/>
      <c r="C36" s="135" t="s">
        <v>75</v>
      </c>
      <c r="D36" s="107">
        <v>6779.9225699999997</v>
      </c>
      <c r="E36" s="107">
        <v>6349.0791399999998</v>
      </c>
      <c r="F36" s="107">
        <v>7503.7283699999998</v>
      </c>
      <c r="G36" s="107">
        <v>8381.2635900000005</v>
      </c>
      <c r="H36" s="107">
        <v>10657.17476</v>
      </c>
      <c r="I36" s="107">
        <v>12075.003259999998</v>
      </c>
      <c r="J36" s="107">
        <v>14262.766979999999</v>
      </c>
      <c r="K36" s="107">
        <v>18177.31482</v>
      </c>
      <c r="L36" s="107">
        <v>16077.56681</v>
      </c>
      <c r="M36" s="107">
        <v>18319.228469999998</v>
      </c>
      <c r="N36" s="107">
        <v>17940.208870000002</v>
      </c>
      <c r="O36" s="13"/>
    </row>
    <row r="37" spans="2:15" x14ac:dyDescent="0.25">
      <c r="B37" s="90"/>
      <c r="C37" s="135" t="s">
        <v>46</v>
      </c>
      <c r="D37" s="107">
        <v>32238.247950000001</v>
      </c>
      <c r="E37" s="107">
        <v>32535.59159</v>
      </c>
      <c r="F37" s="107">
        <v>37648.280079999997</v>
      </c>
      <c r="G37" s="107">
        <v>31204.348030000001</v>
      </c>
      <c r="H37" s="107">
        <v>20936.955839999999</v>
      </c>
      <c r="I37" s="107">
        <v>23388.7637</v>
      </c>
      <c r="J37" s="107">
        <v>24280.973039999997</v>
      </c>
      <c r="K37" s="107">
        <v>33206.665369999988</v>
      </c>
      <c r="L37" s="107">
        <v>36826.561820000003</v>
      </c>
      <c r="M37" s="107">
        <v>42602.428890000003</v>
      </c>
      <c r="N37" s="107">
        <v>35708.704899999997</v>
      </c>
      <c r="O37" s="13"/>
    </row>
    <row r="38" spans="2:15" x14ac:dyDescent="0.25">
      <c r="B38" s="90"/>
      <c r="C38" s="135" t="s">
        <v>47</v>
      </c>
      <c r="D38" s="107">
        <v>88682.841050000003</v>
      </c>
      <c r="E38" s="107">
        <v>102091.906</v>
      </c>
      <c r="F38" s="107">
        <v>98142.685989999998</v>
      </c>
      <c r="G38" s="107">
        <v>129740.55101000001</v>
      </c>
      <c r="H38" s="107">
        <v>142703.32399999996</v>
      </c>
      <c r="I38" s="107">
        <v>153811.24995999999</v>
      </c>
      <c r="J38" s="107">
        <v>185829.35202000002</v>
      </c>
      <c r="K38" s="107">
        <v>213487.26304000002</v>
      </c>
      <c r="L38" s="107">
        <v>232217.35292999999</v>
      </c>
      <c r="M38" s="107">
        <v>257876.85096999997</v>
      </c>
      <c r="N38" s="107">
        <v>284065.06902999996</v>
      </c>
      <c r="O38" s="13"/>
    </row>
    <row r="39" spans="2:15" x14ac:dyDescent="0.25">
      <c r="B39" s="98"/>
      <c r="C39" s="138" t="s">
        <v>56</v>
      </c>
      <c r="D39" s="141">
        <v>996.90119000000016</v>
      </c>
      <c r="E39" s="141">
        <v>1037.27881</v>
      </c>
      <c r="F39" s="141">
        <v>1149.5262499999999</v>
      </c>
      <c r="G39" s="141">
        <v>900.70638000000008</v>
      </c>
      <c r="H39" s="141">
        <v>783.95820999999989</v>
      </c>
      <c r="I39" s="141">
        <v>480.61072000000001</v>
      </c>
      <c r="J39" s="141">
        <v>589.64391999999998</v>
      </c>
      <c r="K39" s="141">
        <v>2198.7471399999995</v>
      </c>
      <c r="L39" s="141">
        <v>7089.46976</v>
      </c>
      <c r="M39" s="141">
        <v>1865.79529</v>
      </c>
      <c r="N39" s="141">
        <v>1222.9135999999999</v>
      </c>
      <c r="O39" s="13"/>
    </row>
    <row r="40" spans="2:15" x14ac:dyDescent="0.25">
      <c r="B40" s="99"/>
      <c r="C40" s="139" t="s">
        <v>76</v>
      </c>
      <c r="D40" s="127">
        <f>+D33+D39</f>
        <v>204180.31413000001</v>
      </c>
      <c r="E40" s="127">
        <f t="shared" ref="E40:N40" si="4">+E33+E39</f>
        <v>209253.55755999999</v>
      </c>
      <c r="F40" s="127">
        <f t="shared" si="4"/>
        <v>213934.95789000002</v>
      </c>
      <c r="G40" s="127">
        <f t="shared" si="4"/>
        <v>257829.96430999995</v>
      </c>
      <c r="H40" s="127">
        <f t="shared" si="4"/>
        <v>270561.18794999993</v>
      </c>
      <c r="I40" s="127">
        <f t="shared" si="4"/>
        <v>315606.69431999995</v>
      </c>
      <c r="J40" s="127">
        <f t="shared" si="4"/>
        <v>383517.14753000002</v>
      </c>
      <c r="K40" s="127">
        <f t="shared" si="4"/>
        <v>444502.43045999995</v>
      </c>
      <c r="L40" s="127">
        <f t="shared" si="4"/>
        <v>466363.37860000005</v>
      </c>
      <c r="M40" s="127">
        <f t="shared" si="4"/>
        <v>522811.59192999994</v>
      </c>
      <c r="N40" s="127">
        <f t="shared" si="4"/>
        <v>511970.54162999999</v>
      </c>
      <c r="O40" s="13"/>
    </row>
    <row r="41" spans="2:15" x14ac:dyDescent="0.25">
      <c r="B41" s="99"/>
      <c r="C41" s="222" t="s">
        <v>77</v>
      </c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117"/>
    </row>
    <row r="42" spans="2:15" x14ac:dyDescent="0.25">
      <c r="B42" s="10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44"/>
    </row>
    <row r="43" spans="2:15" x14ac:dyDescent="0.25">
      <c r="B43" s="10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44"/>
    </row>
    <row r="44" spans="2:15" x14ac:dyDescent="0.25">
      <c r="B44" s="100"/>
      <c r="C44" s="175" t="s">
        <v>80</v>
      </c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44"/>
    </row>
    <row r="45" spans="2:15" x14ac:dyDescent="0.25">
      <c r="B45" s="100"/>
      <c r="C45" s="176" t="s">
        <v>81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44"/>
    </row>
    <row r="46" spans="2:15" x14ac:dyDescent="0.25">
      <c r="B46" s="100"/>
      <c r="C46" s="76" t="s">
        <v>44</v>
      </c>
      <c r="D46" s="134">
        <v>2007</v>
      </c>
      <c r="E46" s="134">
        <v>2008</v>
      </c>
      <c r="F46" s="134">
        <v>2009</v>
      </c>
      <c r="G46" s="134">
        <v>2010</v>
      </c>
      <c r="H46" s="134">
        <v>2011</v>
      </c>
      <c r="I46" s="134">
        <v>2012</v>
      </c>
      <c r="J46" s="134">
        <v>2013</v>
      </c>
      <c r="K46" s="134">
        <v>2014</v>
      </c>
      <c r="L46" s="134">
        <v>2015</v>
      </c>
      <c r="M46" s="134">
        <v>2016</v>
      </c>
      <c r="N46" s="134">
        <v>2017</v>
      </c>
      <c r="O46" s="144"/>
    </row>
    <row r="47" spans="2:15" x14ac:dyDescent="0.25">
      <c r="B47" s="100"/>
      <c r="C47" s="136" t="s">
        <v>42</v>
      </c>
      <c r="D47" s="137">
        <v>1.3405674824833458E-3</v>
      </c>
      <c r="E47" s="137">
        <v>2.4770062364717793E-2</v>
      </c>
      <c r="F47" s="137">
        <v>2.1944263519789953E-2</v>
      </c>
      <c r="G47" s="137">
        <v>0.20745699529225492</v>
      </c>
      <c r="H47" s="137">
        <v>5.0005872875328095E-2</v>
      </c>
      <c r="I47" s="137">
        <v>0.16809741097758835</v>
      </c>
      <c r="J47" s="137">
        <v>0.21515648351109729</v>
      </c>
      <c r="K47" s="137">
        <v>0.15505854019426279</v>
      </c>
      <c r="L47" s="137">
        <v>3.8367814151170965E-2</v>
      </c>
      <c r="M47" s="137">
        <v>0.13428127880324436</v>
      </c>
      <c r="N47" s="137">
        <v>-1.9576256638936695E-2</v>
      </c>
      <c r="O47" s="144"/>
    </row>
    <row r="48" spans="2:15" x14ac:dyDescent="0.25">
      <c r="B48" s="100"/>
      <c r="C48" s="135" t="s">
        <v>45</v>
      </c>
      <c r="D48" s="108">
        <v>5.5656702739637076E-4</v>
      </c>
      <c r="E48" s="108">
        <v>-0.14152811878026195</v>
      </c>
      <c r="F48" s="108">
        <v>2.2950499312936357E-2</v>
      </c>
      <c r="G48" s="108">
        <v>0.31211183652715002</v>
      </c>
      <c r="H48" s="108">
        <v>0.12661019881543334</v>
      </c>
      <c r="I48" s="108">
        <v>0.28944083475469795</v>
      </c>
      <c r="J48" s="108">
        <v>0.27026812925191979</v>
      </c>
      <c r="K48" s="108">
        <v>0.14219589248488673</v>
      </c>
      <c r="L48" s="108">
        <v>-2.7921776486127148E-2</v>
      </c>
      <c r="M48" s="108">
        <v>0.19523154110274188</v>
      </c>
      <c r="N48" s="108">
        <v>-0.14824514278091871</v>
      </c>
      <c r="O48" s="144"/>
    </row>
    <row r="49" spans="2:15" x14ac:dyDescent="0.25">
      <c r="B49" s="100"/>
      <c r="C49" s="135" t="s">
        <v>74</v>
      </c>
      <c r="D49" s="108">
        <v>3.7183116159438701E-2</v>
      </c>
      <c r="E49" s="108">
        <v>-0.24224002684989066</v>
      </c>
      <c r="F49" s="108">
        <v>4.9380972603585871E-2</v>
      </c>
      <c r="G49" s="108">
        <v>0.3290653500812204</v>
      </c>
      <c r="H49" s="108">
        <v>0.12586113693430656</v>
      </c>
      <c r="I49" s="108">
        <v>0.25500916522818184</v>
      </c>
      <c r="J49" s="108">
        <v>0.26170555680425234</v>
      </c>
      <c r="K49" s="108">
        <v>0.12231350320000955</v>
      </c>
      <c r="L49" s="108">
        <v>2.0839189949558357E-2</v>
      </c>
      <c r="M49" s="108">
        <v>9.3882480198893559E-2</v>
      </c>
      <c r="N49" s="108">
        <v>-0.10326735018060718</v>
      </c>
      <c r="O49" s="144"/>
    </row>
    <row r="50" spans="2:15" x14ac:dyDescent="0.25">
      <c r="B50" s="100"/>
      <c r="C50" s="135" t="s">
        <v>75</v>
      </c>
      <c r="D50" s="108">
        <v>4.7171974142872442E-2</v>
      </c>
      <c r="E50" s="108">
        <v>-6.3546954342282413E-2</v>
      </c>
      <c r="F50" s="108">
        <v>0.18186089738991651</v>
      </c>
      <c r="G50" s="108">
        <v>0.11694655999388215</v>
      </c>
      <c r="H50" s="108">
        <v>0.27154749943856604</v>
      </c>
      <c r="I50" s="108">
        <v>0.13303980951139049</v>
      </c>
      <c r="J50" s="108">
        <v>0.18118121154031064</v>
      </c>
      <c r="K50" s="108">
        <v>0.27445921576712196</v>
      </c>
      <c r="L50" s="108">
        <v>-0.11551475180975046</v>
      </c>
      <c r="M50" s="108">
        <v>0.13942791757554507</v>
      </c>
      <c r="N50" s="108">
        <v>-2.0689714123096836E-2</v>
      </c>
      <c r="O50" s="144"/>
    </row>
    <row r="51" spans="2:15" x14ac:dyDescent="0.25">
      <c r="B51" s="100"/>
      <c r="C51" s="135" t="s">
        <v>46</v>
      </c>
      <c r="D51" s="108">
        <v>-0.20240974971177583</v>
      </c>
      <c r="E51" s="108">
        <v>9.2233188497452545E-3</v>
      </c>
      <c r="F51" s="108">
        <v>0.15714140238874319</v>
      </c>
      <c r="G51" s="108">
        <v>-0.17116139266673236</v>
      </c>
      <c r="H51" s="108">
        <v>-0.32903722840576211</v>
      </c>
      <c r="I51" s="108">
        <v>0.11710431443504454</v>
      </c>
      <c r="J51" s="108">
        <v>3.8146921805875422E-2</v>
      </c>
      <c r="K51" s="108">
        <v>0.36760027348557989</v>
      </c>
      <c r="L51" s="108">
        <v>0.10901114007281043</v>
      </c>
      <c r="M51" s="108">
        <v>0.15683970440225048</v>
      </c>
      <c r="N51" s="108">
        <v>-0.1618152807155594</v>
      </c>
      <c r="O51" s="144"/>
    </row>
    <row r="52" spans="2:15" x14ac:dyDescent="0.25">
      <c r="B52" s="100"/>
      <c r="C52" s="135" t="s">
        <v>47</v>
      </c>
      <c r="D52" s="108">
        <v>9.8049703268105803E-2</v>
      </c>
      <c r="E52" s="108">
        <v>0.15120247379580309</v>
      </c>
      <c r="F52" s="108">
        <v>-3.8682988345814628E-2</v>
      </c>
      <c r="G52" s="108">
        <v>0.32195842921213291</v>
      </c>
      <c r="H52" s="108">
        <v>9.9913040981310708E-2</v>
      </c>
      <c r="I52" s="108">
        <v>7.7839293778468877E-2</v>
      </c>
      <c r="J52" s="108">
        <v>0.20816489085373546</v>
      </c>
      <c r="K52" s="108">
        <v>0.14883499683636248</v>
      </c>
      <c r="L52" s="108">
        <v>8.7733992292039487E-2</v>
      </c>
      <c r="M52" s="108">
        <v>0.11049776304932224</v>
      </c>
      <c r="N52" s="108">
        <v>0.10155319471869384</v>
      </c>
      <c r="O52" s="145"/>
    </row>
    <row r="53" spans="2:15" x14ac:dyDescent="0.25">
      <c r="B53" s="100"/>
      <c r="C53" s="138" t="s">
        <v>56</v>
      </c>
      <c r="D53" s="137">
        <v>-0.10358470198836633</v>
      </c>
      <c r="E53" s="137">
        <v>4.0503131508951018E-2</v>
      </c>
      <c r="F53" s="137">
        <v>0.10821337418432364</v>
      </c>
      <c r="G53" s="137">
        <v>-0.2164542740976988</v>
      </c>
      <c r="H53" s="137">
        <v>-0.12961845568363817</v>
      </c>
      <c r="I53" s="137">
        <v>-0.38694344434507544</v>
      </c>
      <c r="J53" s="137">
        <v>0.2268638535569909</v>
      </c>
      <c r="K53" s="137">
        <v>2.7289405782391509</v>
      </c>
      <c r="L53" s="137">
        <v>2.2243224475552936</v>
      </c>
      <c r="M53" s="137">
        <v>-0.73682160257920337</v>
      </c>
      <c r="N53" s="137">
        <v>-0.34456174985842103</v>
      </c>
      <c r="O53" s="145"/>
    </row>
    <row r="54" spans="2:15" x14ac:dyDescent="0.25">
      <c r="B54" s="100"/>
      <c r="C54" s="139" t="s">
        <v>76</v>
      </c>
      <c r="D54" s="127">
        <v>7.6863762764634025E-4</v>
      </c>
      <c r="E54" s="140">
        <v>2.4846878366392655E-2</v>
      </c>
      <c r="F54" s="140">
        <v>2.2371903180942176E-2</v>
      </c>
      <c r="G54" s="140">
        <v>0.20517921359336544</v>
      </c>
      <c r="H54" s="140">
        <v>4.937837102863929E-2</v>
      </c>
      <c r="I54" s="140">
        <v>0.16648916539472203</v>
      </c>
      <c r="J54" s="140">
        <v>0.21517431167396062</v>
      </c>
      <c r="K54" s="140">
        <v>0.15901579192161019</v>
      </c>
      <c r="L54" s="140">
        <v>4.9180716778931766E-2</v>
      </c>
      <c r="M54" s="140">
        <v>0.12103912082345447</v>
      </c>
      <c r="N54" s="140">
        <v>-2.0736055717470503E-2</v>
      </c>
      <c r="O54" s="145"/>
    </row>
    <row r="55" spans="2:15" x14ac:dyDescent="0.25">
      <c r="B55" s="100"/>
      <c r="C55" s="222" t="s">
        <v>77</v>
      </c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145"/>
    </row>
    <row r="56" spans="2:15" ht="15" customHeight="1" x14ac:dyDescent="0.25">
      <c r="B56" s="10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44"/>
    </row>
    <row r="57" spans="2:15" x14ac:dyDescent="0.25">
      <c r="B57" s="100"/>
      <c r="C57" s="175" t="s">
        <v>80</v>
      </c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44"/>
    </row>
    <row r="58" spans="2:15" x14ac:dyDescent="0.25">
      <c r="B58" s="100"/>
      <c r="C58" s="176" t="s">
        <v>83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44"/>
    </row>
    <row r="59" spans="2:15" x14ac:dyDescent="0.25">
      <c r="B59" s="100"/>
      <c r="C59" s="76" t="s">
        <v>44</v>
      </c>
      <c r="D59" s="134">
        <v>2007</v>
      </c>
      <c r="E59" s="134">
        <v>2008</v>
      </c>
      <c r="F59" s="134">
        <v>2009</v>
      </c>
      <c r="G59" s="134">
        <v>2010</v>
      </c>
      <c r="H59" s="134">
        <v>2011</v>
      </c>
      <c r="I59" s="134">
        <v>2012</v>
      </c>
      <c r="J59" s="134">
        <v>2013</v>
      </c>
      <c r="K59" s="134">
        <v>2014</v>
      </c>
      <c r="L59" s="134">
        <v>2015</v>
      </c>
      <c r="M59" s="134">
        <v>2016</v>
      </c>
      <c r="N59" s="134">
        <v>2017</v>
      </c>
      <c r="O59" s="144"/>
    </row>
    <row r="60" spans="2:15" x14ac:dyDescent="0.25">
      <c r="B60" s="100"/>
      <c r="C60" s="136" t="s">
        <v>42</v>
      </c>
      <c r="D60" s="137">
        <v>-1.6142161506312425E-2</v>
      </c>
      <c r="E60" s="137">
        <v>-3.1304053058643033E-2</v>
      </c>
      <c r="F60" s="137">
        <v>-7.2147268161356637E-3</v>
      </c>
      <c r="G60" s="137">
        <v>0.18929087987081838</v>
      </c>
      <c r="H60" s="137">
        <v>1.5781050673063346E-2</v>
      </c>
      <c r="I60" s="137">
        <v>0.12690118227201164</v>
      </c>
      <c r="J60" s="137">
        <v>0.1819816105110923</v>
      </c>
      <c r="K60" s="137">
        <v>0.11875534278553168</v>
      </c>
      <c r="L60" s="137">
        <v>2.7763915238161463E-3</v>
      </c>
      <c r="M60" s="137">
        <v>9.4949454462059935E-2</v>
      </c>
      <c r="N60" s="137">
        <v>-4.6306744756437257E-2</v>
      </c>
      <c r="O60" s="144"/>
    </row>
    <row r="61" spans="2:15" x14ac:dyDescent="0.25">
      <c r="B61" s="100"/>
      <c r="C61" s="135" t="s">
        <v>45</v>
      </c>
      <c r="D61" s="108">
        <v>-1.69124738437616E-2</v>
      </c>
      <c r="E61" s="108">
        <v>-0.18850260908118244</v>
      </c>
      <c r="F61" s="108">
        <v>-6.2372018057740286E-3</v>
      </c>
      <c r="G61" s="108">
        <v>0.29237119552617097</v>
      </c>
      <c r="H61" s="108">
        <v>8.9888467307275954E-2</v>
      </c>
      <c r="I61" s="108">
        <v>0.24396509015356282</v>
      </c>
      <c r="J61" s="108">
        <v>0.23558865838893794</v>
      </c>
      <c r="K61" s="108">
        <v>0.10629696483629614</v>
      </c>
      <c r="L61" s="108">
        <v>-6.1241036201638455E-2</v>
      </c>
      <c r="M61" s="108">
        <v>0.15378623304714578</v>
      </c>
      <c r="N61" s="108">
        <v>-0.17146757414703995</v>
      </c>
      <c r="O61" s="144"/>
    </row>
    <row r="62" spans="2:15" x14ac:dyDescent="0.25">
      <c r="B62" s="100"/>
      <c r="C62" s="135" t="s">
        <v>74</v>
      </c>
      <c r="D62" s="108">
        <v>1.907460051509724E-2</v>
      </c>
      <c r="E62" s="108">
        <v>-0.28370368953688607</v>
      </c>
      <c r="F62" s="108">
        <v>1.9439134549264603E-2</v>
      </c>
      <c r="G62" s="108">
        <v>0.30906964452289243</v>
      </c>
      <c r="H62" s="108">
        <v>8.9163821013111377E-2</v>
      </c>
      <c r="I62" s="108">
        <v>0.21074774994513135</v>
      </c>
      <c r="J62" s="108">
        <v>0.22725985192726439</v>
      </c>
      <c r="K62" s="108">
        <v>8.7039474011582518E-2</v>
      </c>
      <c r="L62" s="108">
        <v>-1.4151416027344155E-2</v>
      </c>
      <c r="M62" s="108">
        <v>5.5951506316933575E-2</v>
      </c>
      <c r="N62" s="108">
        <v>-0.12771606595568452</v>
      </c>
      <c r="O62" s="144"/>
    </row>
    <row r="63" spans="2:15" x14ac:dyDescent="0.25">
      <c r="B63" s="100"/>
      <c r="C63" s="135" t="s">
        <v>75</v>
      </c>
      <c r="D63" s="108">
        <v>2.8889059794730443E-2</v>
      </c>
      <c r="E63" s="108">
        <v>-0.11478847485430499</v>
      </c>
      <c r="F63" s="108">
        <v>0.14813902848220595</v>
      </c>
      <c r="G63" s="108">
        <v>0.1001421684440913</v>
      </c>
      <c r="H63" s="108">
        <v>0.23010155307366742</v>
      </c>
      <c r="I63" s="108">
        <v>9.3079985367880091E-2</v>
      </c>
      <c r="J63" s="108">
        <v>0.14893389424861647</v>
      </c>
      <c r="K63" s="108">
        <v>0.23440328536242649</v>
      </c>
      <c r="L63" s="108">
        <v>-0.14583164708229301</v>
      </c>
      <c r="M63" s="108">
        <v>9.991763071723847E-2</v>
      </c>
      <c r="N63" s="108">
        <v>-4.7389844691373195E-2</v>
      </c>
      <c r="O63" s="144"/>
    </row>
    <row r="64" spans="2:15" x14ac:dyDescent="0.25">
      <c r="B64" s="100"/>
      <c r="C64" s="135" t="s">
        <v>46</v>
      </c>
      <c r="D64" s="108">
        <v>-0.21633513598165632</v>
      </c>
      <c r="E64" s="108">
        <v>-4.6000098526968403E-2</v>
      </c>
      <c r="F64" s="108">
        <v>0.12412485131643569</v>
      </c>
      <c r="G64" s="108">
        <v>-0.18363121798164095</v>
      </c>
      <c r="H64" s="108">
        <v>-0.350907183760648</v>
      </c>
      <c r="I64" s="108">
        <v>7.770650018345937E-2</v>
      </c>
      <c r="J64" s="108">
        <v>9.8045702210463048E-3</v>
      </c>
      <c r="K64" s="108">
        <v>0.32461694322404044</v>
      </c>
      <c r="L64" s="108">
        <v>7.0998324530138435E-2</v>
      </c>
      <c r="M64" s="108">
        <v>0.11672565430308657</v>
      </c>
      <c r="N64" s="108">
        <v>-0.18466773286272453</v>
      </c>
      <c r="O64" s="144"/>
    </row>
    <row r="65" spans="2:15" x14ac:dyDescent="0.25">
      <c r="B65" s="100"/>
      <c r="C65" s="135" t="s">
        <v>47</v>
      </c>
      <c r="D65" s="108">
        <v>7.887849818377779E-2</v>
      </c>
      <c r="E65" s="108">
        <v>8.8210137502991115E-2</v>
      </c>
      <c r="F65" s="108">
        <v>-6.6112109926320883E-2</v>
      </c>
      <c r="G65" s="108">
        <v>0.30206964683641302</v>
      </c>
      <c r="H65" s="108">
        <v>6.4061500301397345E-2</v>
      </c>
      <c r="I65" s="108">
        <v>3.9826270517682838E-2</v>
      </c>
      <c r="J65" s="108">
        <v>0.17518089466805287</v>
      </c>
      <c r="K65" s="108">
        <v>0.11272740381930624</v>
      </c>
      <c r="L65" s="108">
        <v>5.0450478976044488E-2</v>
      </c>
      <c r="M65" s="108">
        <v>7.1990645137953946E-2</v>
      </c>
      <c r="N65" s="108">
        <v>7.1520206654491991E-2</v>
      </c>
      <c r="O65" s="145"/>
    </row>
    <row r="66" spans="2:15" x14ac:dyDescent="0.25">
      <c r="B66" s="100"/>
      <c r="C66" s="138" t="s">
        <v>56</v>
      </c>
      <c r="D66" s="137">
        <v>-0.11923550674498296</v>
      </c>
      <c r="E66" s="137">
        <v>-1.6431877462686706E-2</v>
      </c>
      <c r="F66" s="137">
        <v>7.6592879582507489E-2</v>
      </c>
      <c r="G66" s="137">
        <v>-0.22824267082752947</v>
      </c>
      <c r="H66" s="137">
        <v>-0.15798844329217143</v>
      </c>
      <c r="I66" s="137">
        <v>-0.40856460182634802</v>
      </c>
      <c r="J66" s="137">
        <v>0.19336935874719696</v>
      </c>
      <c r="K66" s="137">
        <v>2.611740920190238</v>
      </c>
      <c r="L66" s="137">
        <v>2.1138045546142283</v>
      </c>
      <c r="M66" s="137">
        <v>-0.74594745759522774</v>
      </c>
      <c r="N66" s="137">
        <v>-0.36243176216259321</v>
      </c>
      <c r="O66" s="145"/>
    </row>
    <row r="67" spans="2:15" x14ac:dyDescent="0.25">
      <c r="B67" s="100"/>
      <c r="C67" s="139" t="s">
        <v>76</v>
      </c>
      <c r="D67" s="140">
        <v>-1.6704105852744622E-2</v>
      </c>
      <c r="E67" s="140">
        <v>-3.1231440330953375E-2</v>
      </c>
      <c r="F67" s="140">
        <v>-6.7992889366187415E-3</v>
      </c>
      <c r="G67" s="140">
        <v>0.18704736725596938</v>
      </c>
      <c r="H67" s="140">
        <v>1.5174002177816837E-2</v>
      </c>
      <c r="I67" s="140">
        <v>0.12534965597661563</v>
      </c>
      <c r="J67" s="140">
        <v>0.18199895194895621</v>
      </c>
      <c r="K67" s="140">
        <v>0.12258821909323148</v>
      </c>
      <c r="L67" s="140">
        <v>1.321866769146518E-2</v>
      </c>
      <c r="M67" s="140">
        <v>8.2166475560063734E-2</v>
      </c>
      <c r="N67" s="140">
        <v>-4.7434922818346936E-2</v>
      </c>
      <c r="O67" s="145"/>
    </row>
    <row r="68" spans="2:15" x14ac:dyDescent="0.25">
      <c r="B68" s="100"/>
      <c r="C68" s="222" t="s">
        <v>77</v>
      </c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145"/>
    </row>
    <row r="69" spans="2:15" x14ac:dyDescent="0.25">
      <c r="B69" s="10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118"/>
    </row>
    <row r="70" spans="2:15" x14ac:dyDescent="0.2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2" spans="2:15" x14ac:dyDescent="0.25">
      <c r="B72" s="37" t="s">
        <v>26</v>
      </c>
      <c r="C72" s="87"/>
      <c r="D72" s="87"/>
      <c r="E72" s="87"/>
      <c r="F72" s="87"/>
      <c r="G72" s="88"/>
      <c r="H72" s="88"/>
      <c r="I72" s="88"/>
      <c r="J72" s="88"/>
      <c r="K72" s="88"/>
      <c r="L72" s="88"/>
      <c r="M72" s="88"/>
      <c r="N72" s="88"/>
      <c r="O72" s="116"/>
    </row>
    <row r="73" spans="2:15" ht="15" customHeight="1" x14ac:dyDescent="0.25">
      <c r="B73" s="89"/>
      <c r="C73" s="207" t="str">
        <f>+CONCATENATE("En el año ",G77," los impuestos de",D83," representaron  ",FIXED(H83*100,1),"% del total de tributos internos recaudados por la suma de S/ ",FIXED(G83/1000,1)," millones de soles. Mientras que los  Impuesto de ",D85," alcanzaron  una participación de ",FIXED(H85*100,1),"% sumando S/ ",FIXED(G85/1000,1)," millones de soles y el impuesto ",D92," representó el ",FIXED(H92*100,1),"%, sumando S/ ",FIXED(G92/1000,1)," millones de soles. Los impuestos aduaneros fueron S/", FIXED(G97/1000,1), " millones de soles.")</f>
        <v>En el año 2017 los impuestos de   Tercera Categoría representaron  20.1% del total de tributos internos recaudados por la suma de S/ 102.6 millones de soles. Mientras que los  Impuesto de    Quinta Categoría alcanzaron  una participación de 3.5% sumando S/ 17.9 millones de soles y el impuesto    Imp. General a las Ventas representó el 7.0%, sumando S/ 35.7 millones de soles. Los impuestos aduaneros fueron S/1.2 millones de soles.</v>
      </c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130"/>
    </row>
    <row r="74" spans="2:15" x14ac:dyDescent="0.25">
      <c r="B74" s="90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130"/>
    </row>
    <row r="75" spans="2:15" x14ac:dyDescent="0.25">
      <c r="B75" s="90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117"/>
    </row>
    <row r="76" spans="2:15" x14ac:dyDescent="0.25">
      <c r="B76" s="90"/>
      <c r="C76" s="7"/>
      <c r="D76" s="194" t="s">
        <v>54</v>
      </c>
      <c r="E76" s="194"/>
      <c r="F76" s="194"/>
      <c r="G76" s="194"/>
      <c r="H76" s="194"/>
      <c r="I76" s="194"/>
      <c r="J76" s="194"/>
      <c r="K76" s="194"/>
      <c r="L76" s="194"/>
      <c r="M76" s="194"/>
      <c r="N76" s="7"/>
      <c r="O76" s="117"/>
    </row>
    <row r="77" spans="2:15" ht="15" customHeight="1" x14ac:dyDescent="0.25">
      <c r="B77" s="90"/>
      <c r="C77" s="7"/>
      <c r="D77" s="200" t="s">
        <v>27</v>
      </c>
      <c r="E77" s="201"/>
      <c r="F77" s="202"/>
      <c r="G77" s="191">
        <v>2017</v>
      </c>
      <c r="H77" s="191"/>
      <c r="I77" s="191">
        <v>2016</v>
      </c>
      <c r="J77" s="191"/>
      <c r="K77" s="192" t="s">
        <v>11</v>
      </c>
      <c r="L77" s="192"/>
      <c r="M77" s="115" t="s">
        <v>62</v>
      </c>
      <c r="N77" s="7"/>
      <c r="O77" s="117"/>
    </row>
    <row r="78" spans="2:15" x14ac:dyDescent="0.25">
      <c r="B78" s="90"/>
      <c r="C78" s="7"/>
      <c r="D78" s="211"/>
      <c r="E78" s="212"/>
      <c r="F78" s="213"/>
      <c r="G78" s="48" t="s">
        <v>58</v>
      </c>
      <c r="H78" s="48" t="s">
        <v>13</v>
      </c>
      <c r="I78" s="48" t="s">
        <v>58</v>
      </c>
      <c r="J78" s="48" t="s">
        <v>13</v>
      </c>
      <c r="K78" s="48" t="s">
        <v>58</v>
      </c>
      <c r="L78" s="48" t="s">
        <v>14</v>
      </c>
      <c r="M78" s="48" t="s">
        <v>63</v>
      </c>
      <c r="N78" s="11"/>
      <c r="O78" s="117"/>
    </row>
    <row r="79" spans="2:15" x14ac:dyDescent="0.25">
      <c r="B79" s="90"/>
      <c r="C79" s="95"/>
      <c r="D79" s="206" t="s">
        <v>42</v>
      </c>
      <c r="E79" s="206"/>
      <c r="F79" s="206"/>
      <c r="G79" s="123">
        <f>+G96+G91+G80</f>
        <v>510747.62802999996</v>
      </c>
      <c r="H79" s="124"/>
      <c r="I79" s="123">
        <f>+I96+I91+I80</f>
        <v>520945.79663999996</v>
      </c>
      <c r="J79" s="124"/>
      <c r="K79" s="131">
        <f>+G79-I79</f>
        <v>-10198.168609999993</v>
      </c>
      <c r="L79" s="132">
        <f t="shared" ref="L79:L101" si="5">+IF(I79=0,"  - ",G79/I79-1)</f>
        <v>-1.9576256638936695E-2</v>
      </c>
      <c r="M79" s="132">
        <v>-4.6306744756437257E-2</v>
      </c>
      <c r="N79" s="11"/>
      <c r="O79" s="117"/>
    </row>
    <row r="80" spans="2:15" x14ac:dyDescent="0.25">
      <c r="B80" s="90"/>
      <c r="C80" s="95"/>
      <c r="D80" s="216" t="s">
        <v>18</v>
      </c>
      <c r="E80" s="216"/>
      <c r="F80" s="216"/>
      <c r="G80" s="119">
        <v>167379.47469</v>
      </c>
      <c r="H80" s="125">
        <f t="shared" ref="H80:H96" si="6">+G80/G$79</f>
        <v>0.32771463929376993</v>
      </c>
      <c r="I80" s="119">
        <v>196511.32397000003</v>
      </c>
      <c r="J80" s="125">
        <f t="shared" ref="J80:J96" si="7">+I80/I$79</f>
        <v>0.37722028901559473</v>
      </c>
      <c r="K80" s="127">
        <f>+G80-I80</f>
        <v>-29131.849280000024</v>
      </c>
      <c r="L80" s="109">
        <f t="shared" si="5"/>
        <v>-0.14824514278091871</v>
      </c>
      <c r="M80" s="109">
        <v>-0.17146757414703995</v>
      </c>
      <c r="N80" s="11"/>
      <c r="O80" s="117"/>
    </row>
    <row r="81" spans="2:15" x14ac:dyDescent="0.25">
      <c r="B81" s="90"/>
      <c r="C81" s="96"/>
      <c r="D81" s="217" t="s">
        <v>28</v>
      </c>
      <c r="E81" s="217"/>
      <c r="F81" s="217"/>
      <c r="G81" s="120">
        <v>3672.8734699999995</v>
      </c>
      <c r="H81" s="108">
        <f t="shared" si="6"/>
        <v>7.1911708805513334E-3</v>
      </c>
      <c r="I81" s="120">
        <v>3267.8856000000001</v>
      </c>
      <c r="J81" s="108">
        <f t="shared" si="7"/>
        <v>6.2729858290003155E-3</v>
      </c>
      <c r="K81" s="107">
        <f t="shared" ref="K81:K96" si="8">+G81-I81</f>
        <v>404.98786999999948</v>
      </c>
      <c r="L81" s="110">
        <f t="shared" si="5"/>
        <v>0.12392963511329746</v>
      </c>
      <c r="M81" s="110">
        <v>9.328657086710801E-2</v>
      </c>
      <c r="N81" s="11"/>
      <c r="O81" s="117"/>
    </row>
    <row r="82" spans="2:15" x14ac:dyDescent="0.25">
      <c r="B82" s="90"/>
      <c r="C82" s="96"/>
      <c r="D82" s="217" t="s">
        <v>29</v>
      </c>
      <c r="E82" s="217"/>
      <c r="F82" s="217"/>
      <c r="G82" s="120">
        <v>5140.8717800000004</v>
      </c>
      <c r="H82" s="108">
        <f t="shared" si="6"/>
        <v>1.0065385520885942E-2</v>
      </c>
      <c r="I82" s="120">
        <v>4309.9753000000001</v>
      </c>
      <c r="J82" s="108">
        <f t="shared" si="7"/>
        <v>8.2733661117884248E-3</v>
      </c>
      <c r="K82" s="107">
        <f t="shared" si="8"/>
        <v>830.89648000000034</v>
      </c>
      <c r="L82" s="110">
        <f t="shared" si="5"/>
        <v>0.19278451085322934</v>
      </c>
      <c r="M82" s="110">
        <v>0.16026417216294209</v>
      </c>
      <c r="N82" s="11"/>
      <c r="O82" s="117"/>
    </row>
    <row r="83" spans="2:15" x14ac:dyDescent="0.25">
      <c r="B83" s="90"/>
      <c r="C83" s="96"/>
      <c r="D83" s="217" t="s">
        <v>30</v>
      </c>
      <c r="E83" s="217"/>
      <c r="F83" s="217"/>
      <c r="G83" s="120">
        <v>102551.90673999999</v>
      </c>
      <c r="H83" s="108">
        <f t="shared" si="6"/>
        <v>0.2007878277096499</v>
      </c>
      <c r="I83" s="120">
        <v>114361.74066</v>
      </c>
      <c r="J83" s="108">
        <f t="shared" si="7"/>
        <v>0.2195271396709815</v>
      </c>
      <c r="K83" s="107">
        <f t="shared" si="8"/>
        <v>-11809.833920000005</v>
      </c>
      <c r="L83" s="110">
        <f t="shared" si="5"/>
        <v>-0.10326735018060718</v>
      </c>
      <c r="M83" s="110">
        <v>-0.12771606595568452</v>
      </c>
      <c r="N83" s="11"/>
      <c r="O83" s="117"/>
    </row>
    <row r="84" spans="2:15" x14ac:dyDescent="0.25">
      <c r="B84" s="90"/>
      <c r="C84" s="96"/>
      <c r="D84" s="217" t="s">
        <v>31</v>
      </c>
      <c r="E84" s="217"/>
      <c r="F84" s="217"/>
      <c r="G84" s="120">
        <v>2665.4280600000002</v>
      </c>
      <c r="H84" s="108">
        <f t="shared" si="6"/>
        <v>5.2186792727374936E-3</v>
      </c>
      <c r="I84" s="120">
        <v>2784.0294000000004</v>
      </c>
      <c r="J84" s="108">
        <f t="shared" si="7"/>
        <v>5.3441824810881548E-3</v>
      </c>
      <c r="K84" s="107">
        <f t="shared" si="8"/>
        <v>-118.60134000000016</v>
      </c>
      <c r="L84" s="110">
        <f t="shared" si="5"/>
        <v>-4.2600606157391918E-2</v>
      </c>
      <c r="M84" s="110">
        <v>-6.8703353356352137E-2</v>
      </c>
      <c r="N84" s="11"/>
      <c r="O84" s="117"/>
    </row>
    <row r="85" spans="2:15" x14ac:dyDescent="0.25">
      <c r="B85" s="90"/>
      <c r="C85" s="96"/>
      <c r="D85" s="217" t="s">
        <v>32</v>
      </c>
      <c r="E85" s="217"/>
      <c r="F85" s="217"/>
      <c r="G85" s="120">
        <v>17940.208870000002</v>
      </c>
      <c r="H85" s="108">
        <f t="shared" si="6"/>
        <v>3.5125388519564975E-2</v>
      </c>
      <c r="I85" s="120">
        <v>18319.228469999998</v>
      </c>
      <c r="J85" s="108">
        <f t="shared" si="7"/>
        <v>3.516532542954659E-2</v>
      </c>
      <c r="K85" s="107">
        <f t="shared" si="8"/>
        <v>-379.01959999999599</v>
      </c>
      <c r="L85" s="110">
        <f t="shared" si="5"/>
        <v>-2.0689714123096836E-2</v>
      </c>
      <c r="M85" s="110">
        <v>-4.7389844691373195E-2</v>
      </c>
      <c r="N85" s="11"/>
      <c r="O85" s="117"/>
    </row>
    <row r="86" spans="2:15" x14ac:dyDescent="0.25">
      <c r="B86" s="90"/>
      <c r="C86" s="96"/>
      <c r="D86" s="217" t="s">
        <v>33</v>
      </c>
      <c r="E86" s="217"/>
      <c r="F86" s="217"/>
      <c r="G86" s="120">
        <v>754.69116999999994</v>
      </c>
      <c r="H86" s="108">
        <f t="shared" si="6"/>
        <v>1.4776205088037559E-3</v>
      </c>
      <c r="I86" s="120">
        <v>23755.965150000007</v>
      </c>
      <c r="J86" s="108">
        <f t="shared" si="7"/>
        <v>4.5601606353715504E-2</v>
      </c>
      <c r="K86" s="107">
        <f t="shared" si="8"/>
        <v>-23001.273980000009</v>
      </c>
      <c r="L86" s="110">
        <f t="shared" si="5"/>
        <v>-0.9682315087922243</v>
      </c>
      <c r="M86" s="110">
        <v>-0.96909765190890285</v>
      </c>
      <c r="N86" s="11"/>
      <c r="O86" s="117"/>
    </row>
    <row r="87" spans="2:15" x14ac:dyDescent="0.25">
      <c r="B87" s="90"/>
      <c r="C87" s="96"/>
      <c r="D87" s="217" t="s">
        <v>34</v>
      </c>
      <c r="E87" s="217"/>
      <c r="F87" s="217"/>
      <c r="G87" s="120">
        <v>10076.387920000001</v>
      </c>
      <c r="H87" s="108">
        <f t="shared" si="6"/>
        <v>1.9728702331649674E-2</v>
      </c>
      <c r="I87" s="120">
        <v>15975.408730000003</v>
      </c>
      <c r="J87" s="108">
        <f t="shared" si="7"/>
        <v>3.066616303085333E-2</v>
      </c>
      <c r="K87" s="107">
        <f t="shared" si="8"/>
        <v>-5899.0208100000018</v>
      </c>
      <c r="L87" s="110">
        <f t="shared" si="5"/>
        <v>-0.36925633075805508</v>
      </c>
      <c r="M87" s="110">
        <v>-0.38645306458873652</v>
      </c>
      <c r="N87" s="11"/>
      <c r="O87" s="117"/>
    </row>
    <row r="88" spans="2:15" x14ac:dyDescent="0.25">
      <c r="B88" s="90"/>
      <c r="C88" s="96"/>
      <c r="D88" s="217" t="s">
        <v>35</v>
      </c>
      <c r="E88" s="217"/>
      <c r="F88" s="217"/>
      <c r="G88" s="120">
        <v>8326.7413399999987</v>
      </c>
      <c r="H88" s="108">
        <f t="shared" si="6"/>
        <v>1.6303044562569965E-2</v>
      </c>
      <c r="I88" s="120">
        <v>8472.7304499999991</v>
      </c>
      <c r="J88" s="108">
        <f t="shared" si="7"/>
        <v>1.6264130557627068E-2</v>
      </c>
      <c r="K88" s="107">
        <f t="shared" si="8"/>
        <v>-145.98911000000044</v>
      </c>
      <c r="L88" s="110">
        <f t="shared" si="5"/>
        <v>-1.7230467894797763E-2</v>
      </c>
      <c r="M88" s="110">
        <v>-4.4024912111460535E-2</v>
      </c>
      <c r="N88" s="11"/>
      <c r="O88" s="117"/>
    </row>
    <row r="89" spans="2:15" x14ac:dyDescent="0.25">
      <c r="B89" s="90"/>
      <c r="C89" s="96"/>
      <c r="D89" s="217" t="s">
        <v>66</v>
      </c>
      <c r="E89" s="217"/>
      <c r="F89" s="217"/>
      <c r="G89" s="120">
        <v>10797.19497</v>
      </c>
      <c r="H89" s="108">
        <f t="shared" si="6"/>
        <v>2.1139980642975793E-2</v>
      </c>
      <c r="I89" s="120">
        <v>0</v>
      </c>
      <c r="J89" s="108">
        <f t="shared" si="7"/>
        <v>0</v>
      </c>
      <c r="K89" s="107">
        <f t="shared" si="8"/>
        <v>10797.19497</v>
      </c>
      <c r="L89" s="110" t="str">
        <f t="shared" si="5"/>
        <v xml:space="preserve">  - </v>
      </c>
      <c r="M89" s="110">
        <v>0</v>
      </c>
      <c r="N89" s="11"/>
      <c r="O89" s="117"/>
    </row>
    <row r="90" spans="2:15" x14ac:dyDescent="0.25">
      <c r="B90" s="90"/>
      <c r="C90" s="96"/>
      <c r="D90" s="217" t="s">
        <v>36</v>
      </c>
      <c r="E90" s="217"/>
      <c r="F90" s="217"/>
      <c r="G90" s="120">
        <v>5453.1703699999998</v>
      </c>
      <c r="H90" s="108">
        <f t="shared" si="6"/>
        <v>1.0676839344381047E-2</v>
      </c>
      <c r="I90" s="120">
        <v>5264.3602099999998</v>
      </c>
      <c r="J90" s="108">
        <f t="shared" si="7"/>
        <v>1.0105389550993805E-2</v>
      </c>
      <c r="K90" s="107">
        <f t="shared" si="8"/>
        <v>188.81016</v>
      </c>
      <c r="L90" s="110">
        <f t="shared" si="5"/>
        <v>3.5865737234572759E-2</v>
      </c>
      <c r="M90" s="110">
        <v>7.6236664279731858E-3</v>
      </c>
      <c r="N90" s="11"/>
      <c r="O90" s="117"/>
    </row>
    <row r="91" spans="2:15" x14ac:dyDescent="0.25">
      <c r="B91" s="90"/>
      <c r="C91" s="95"/>
      <c r="D91" s="216" t="s">
        <v>37</v>
      </c>
      <c r="E91" s="216"/>
      <c r="F91" s="216"/>
      <c r="G91" s="119">
        <v>319773.77392999997</v>
      </c>
      <c r="H91" s="125">
        <f t="shared" si="6"/>
        <v>0.62608959176843659</v>
      </c>
      <c r="I91" s="119">
        <v>300479.27985999995</v>
      </c>
      <c r="J91" s="125">
        <f t="shared" si="7"/>
        <v>0.57679567010240496</v>
      </c>
      <c r="K91" s="127">
        <f t="shared" si="8"/>
        <v>19294.494070000015</v>
      </c>
      <c r="L91" s="109">
        <f t="shared" si="5"/>
        <v>6.4212394541779183E-2</v>
      </c>
      <c r="M91" s="109">
        <v>3.5197474248973126E-2</v>
      </c>
      <c r="N91" s="11"/>
      <c r="O91" s="117"/>
    </row>
    <row r="92" spans="2:15" x14ac:dyDescent="0.25">
      <c r="B92" s="90"/>
      <c r="C92" s="96"/>
      <c r="D92" s="217" t="s">
        <v>38</v>
      </c>
      <c r="E92" s="217"/>
      <c r="F92" s="217"/>
      <c r="G92" s="120">
        <v>35708.704899999997</v>
      </c>
      <c r="H92" s="108">
        <f t="shared" si="6"/>
        <v>6.9914578042646461E-2</v>
      </c>
      <c r="I92" s="120">
        <v>42602.428890000003</v>
      </c>
      <c r="J92" s="108">
        <f t="shared" si="7"/>
        <v>8.1779004965156568E-2</v>
      </c>
      <c r="K92" s="107">
        <f t="shared" si="8"/>
        <v>-6893.7239900000059</v>
      </c>
      <c r="L92" s="110">
        <f t="shared" si="5"/>
        <v>-0.1618152807155594</v>
      </c>
      <c r="M92" s="110">
        <v>-0.18466773286272453</v>
      </c>
      <c r="N92" s="11"/>
      <c r="O92" s="117"/>
    </row>
    <row r="93" spans="2:15" x14ac:dyDescent="0.25">
      <c r="B93" s="90"/>
      <c r="C93" s="96"/>
      <c r="D93" s="217" t="s">
        <v>39</v>
      </c>
      <c r="E93" s="217"/>
      <c r="F93" s="217"/>
      <c r="G93" s="120">
        <v>284065.06902999996</v>
      </c>
      <c r="H93" s="108">
        <f t="shared" si="6"/>
        <v>0.55617501372579004</v>
      </c>
      <c r="I93" s="120">
        <v>257876.85096999997</v>
      </c>
      <c r="J93" s="108">
        <f t="shared" si="7"/>
        <v>0.4950166651372484</v>
      </c>
      <c r="K93" s="107">
        <f t="shared" si="8"/>
        <v>26188.218059999985</v>
      </c>
      <c r="L93" s="110">
        <f t="shared" si="5"/>
        <v>0.10155319471869384</v>
      </c>
      <c r="M93" s="110">
        <v>7.1520206654491991E-2</v>
      </c>
      <c r="N93" s="11"/>
      <c r="O93" s="117"/>
    </row>
    <row r="94" spans="2:15" x14ac:dyDescent="0.25">
      <c r="B94" s="90"/>
      <c r="C94" s="96"/>
      <c r="D94" s="217" t="s">
        <v>40</v>
      </c>
      <c r="E94" s="217"/>
      <c r="F94" s="217"/>
      <c r="G94" s="120">
        <v>0</v>
      </c>
      <c r="H94" s="108">
        <f t="shared" si="6"/>
        <v>0</v>
      </c>
      <c r="I94" s="120">
        <v>0</v>
      </c>
      <c r="J94" s="108">
        <f t="shared" si="7"/>
        <v>0</v>
      </c>
      <c r="K94" s="107">
        <f t="shared" si="8"/>
        <v>0</v>
      </c>
      <c r="L94" s="110" t="str">
        <f t="shared" si="5"/>
        <v xml:space="preserve">  - </v>
      </c>
      <c r="M94" s="110">
        <v>0</v>
      </c>
      <c r="N94" s="11"/>
      <c r="O94" s="117"/>
    </row>
    <row r="95" spans="2:15" x14ac:dyDescent="0.25">
      <c r="B95" s="90"/>
      <c r="C95" s="96"/>
      <c r="D95" s="217" t="s">
        <v>41</v>
      </c>
      <c r="E95" s="217"/>
      <c r="F95" s="217"/>
      <c r="G95" s="120">
        <v>0</v>
      </c>
      <c r="H95" s="108">
        <f t="shared" si="6"/>
        <v>0</v>
      </c>
      <c r="I95" s="120">
        <v>0</v>
      </c>
      <c r="J95" s="108">
        <f t="shared" si="7"/>
        <v>0</v>
      </c>
      <c r="K95" s="107">
        <f t="shared" si="8"/>
        <v>0</v>
      </c>
      <c r="L95" s="110" t="str">
        <f t="shared" si="5"/>
        <v xml:space="preserve">  - </v>
      </c>
      <c r="M95" s="110">
        <v>0</v>
      </c>
      <c r="N95" s="11"/>
      <c r="O95" s="117"/>
    </row>
    <row r="96" spans="2:15" x14ac:dyDescent="0.25">
      <c r="B96" s="90"/>
      <c r="C96" s="95"/>
      <c r="D96" s="216" t="s">
        <v>24</v>
      </c>
      <c r="E96" s="216"/>
      <c r="F96" s="216"/>
      <c r="G96" s="121">
        <v>23594.379409999998</v>
      </c>
      <c r="H96" s="125">
        <f t="shared" si="6"/>
        <v>4.6195768937793535E-2</v>
      </c>
      <c r="I96" s="121">
        <v>23955.192810000004</v>
      </c>
      <c r="J96" s="125">
        <f t="shared" si="7"/>
        <v>4.5984040882000358E-2</v>
      </c>
      <c r="K96" s="127">
        <f t="shared" si="8"/>
        <v>-360.81340000000637</v>
      </c>
      <c r="L96" s="109">
        <f t="shared" si="5"/>
        <v>-1.506201193460599E-2</v>
      </c>
      <c r="M96" s="109">
        <v>-4.1915577410489124E-2</v>
      </c>
      <c r="N96" s="11"/>
      <c r="O96" s="117"/>
    </row>
    <row r="97" spans="2:15" x14ac:dyDescent="0.25">
      <c r="B97" s="90"/>
      <c r="C97" s="96"/>
      <c r="D97" s="206" t="s">
        <v>71</v>
      </c>
      <c r="E97" s="206"/>
      <c r="F97" s="206"/>
      <c r="G97" s="123">
        <v>1222.9135999999999</v>
      </c>
      <c r="H97" s="124"/>
      <c r="I97" s="123">
        <v>1865.79529</v>
      </c>
      <c r="J97" s="124"/>
      <c r="K97" s="131">
        <f>+G97-I97</f>
        <v>-642.88169000000016</v>
      </c>
      <c r="L97" s="132">
        <f t="shared" si="5"/>
        <v>-0.34456174985842103</v>
      </c>
      <c r="M97" s="132">
        <v>-0.36243176216259321</v>
      </c>
      <c r="N97" s="11"/>
      <c r="O97" s="117"/>
    </row>
    <row r="98" spans="2:15" x14ac:dyDescent="0.25">
      <c r="B98" s="90"/>
      <c r="C98" s="96"/>
      <c r="D98" s="217" t="s">
        <v>67</v>
      </c>
      <c r="E98" s="217"/>
      <c r="F98" s="217"/>
      <c r="G98" s="120">
        <v>63.802219999999984</v>
      </c>
      <c r="H98" s="108">
        <f>+IF(G98=0,0,G98/G$97)</f>
        <v>5.2172303914193113E-2</v>
      </c>
      <c r="I98" s="120">
        <v>45.539180000000002</v>
      </c>
      <c r="J98" s="108">
        <f>+IF(I98=0,0,I98/I$97)</f>
        <v>2.4407382869961046E-2</v>
      </c>
      <c r="K98" s="107">
        <f t="shared" ref="K98:K102" si="9">+G98-I98</f>
        <v>18.263039999999982</v>
      </c>
      <c r="L98" s="110">
        <f t="shared" si="5"/>
        <v>0.40104015926505454</v>
      </c>
      <c r="M98" s="110">
        <v>0.36284189286955804</v>
      </c>
      <c r="N98" s="11"/>
      <c r="O98" s="117"/>
    </row>
    <row r="99" spans="2:15" x14ac:dyDescent="0.25">
      <c r="B99" s="90"/>
      <c r="C99" s="96"/>
      <c r="D99" s="217" t="s">
        <v>68</v>
      </c>
      <c r="E99" s="217"/>
      <c r="F99" s="217"/>
      <c r="G99" s="120">
        <v>1101.11221</v>
      </c>
      <c r="H99" s="108">
        <f>+IF(G99=0,0,G99/G$97)</f>
        <v>0.90040065790420531</v>
      </c>
      <c r="I99" s="120">
        <v>1689.3404300000002</v>
      </c>
      <c r="J99" s="108">
        <f>+IF(I99=0,0,I99/I$97)</f>
        <v>0.90542646294278095</v>
      </c>
      <c r="K99" s="107">
        <f t="shared" si="9"/>
        <v>-588.22822000000019</v>
      </c>
      <c r="L99" s="110">
        <f t="shared" si="5"/>
        <v>-0.34819993031244756</v>
      </c>
      <c r="M99" s="110">
        <v>-0.36597075046623151</v>
      </c>
      <c r="N99" s="11"/>
      <c r="O99" s="117"/>
    </row>
    <row r="100" spans="2:15" x14ac:dyDescent="0.25">
      <c r="B100" s="90"/>
      <c r="C100" s="96"/>
      <c r="D100" s="217" t="s">
        <v>69</v>
      </c>
      <c r="E100" s="217"/>
      <c r="F100" s="217"/>
      <c r="G100" s="120">
        <v>0</v>
      </c>
      <c r="H100" s="108">
        <f>+IF(G100=0,0,G100/G$97)</f>
        <v>0</v>
      </c>
      <c r="I100" s="120">
        <v>0</v>
      </c>
      <c r="J100" s="108">
        <f>+IF(I100=0,0,I100/I$97)</f>
        <v>0</v>
      </c>
      <c r="K100" s="107">
        <f t="shared" si="9"/>
        <v>0</v>
      </c>
      <c r="L100" s="110" t="str">
        <f t="shared" si="5"/>
        <v xml:space="preserve">  - </v>
      </c>
      <c r="M100" s="110">
        <v>0</v>
      </c>
      <c r="N100" s="11"/>
      <c r="O100" s="117"/>
    </row>
    <row r="101" spans="2:15" x14ac:dyDescent="0.25">
      <c r="B101" s="90"/>
      <c r="C101" s="96"/>
      <c r="D101" s="217" t="s">
        <v>70</v>
      </c>
      <c r="E101" s="217"/>
      <c r="F101" s="217"/>
      <c r="G101" s="120">
        <v>57.999169999999992</v>
      </c>
      <c r="H101" s="108">
        <f>+IF(G101=0,0,G101/G$97)</f>
        <v>4.7427038181601711E-2</v>
      </c>
      <c r="I101" s="120">
        <v>130.91568000000001</v>
      </c>
      <c r="J101" s="108">
        <f>+IF(I101=0,0,I101/I$97)</f>
        <v>7.0166154187258134E-2</v>
      </c>
      <c r="K101" s="107">
        <f t="shared" si="9"/>
        <v>-72.916510000000017</v>
      </c>
      <c r="L101" s="110">
        <f t="shared" si="5"/>
        <v>-0.55697308374367394</v>
      </c>
      <c r="M101" s="110">
        <v>-0.5690518668218203</v>
      </c>
      <c r="N101" s="11"/>
      <c r="O101" s="117"/>
    </row>
    <row r="102" spans="2:15" x14ac:dyDescent="0.25">
      <c r="B102" s="90"/>
      <c r="C102" s="96"/>
      <c r="D102" s="218" t="s">
        <v>72</v>
      </c>
      <c r="E102" s="218"/>
      <c r="F102" s="218"/>
      <c r="G102" s="122">
        <f>+G97+G79</f>
        <v>511970.54162999999</v>
      </c>
      <c r="H102" s="97"/>
      <c r="I102" s="122">
        <f>+I97+I79</f>
        <v>522811.59192999994</v>
      </c>
      <c r="J102" s="97"/>
      <c r="K102" s="128">
        <f t="shared" si="9"/>
        <v>-10841.050299999944</v>
      </c>
      <c r="L102" s="126">
        <f>+G102/I102-1</f>
        <v>-2.0736055717470503E-2</v>
      </c>
      <c r="M102" s="126">
        <v>-4.7434922818346936E-2</v>
      </c>
      <c r="N102" s="11"/>
      <c r="O102" s="117"/>
    </row>
    <row r="103" spans="2:15" x14ac:dyDescent="0.25">
      <c r="B103" s="90"/>
      <c r="C103" s="96"/>
      <c r="D103" s="174" t="s">
        <v>73</v>
      </c>
      <c r="E103" s="174"/>
      <c r="F103" s="174"/>
      <c r="G103" s="174"/>
      <c r="H103" s="174"/>
      <c r="I103" s="174"/>
      <c r="J103" s="174"/>
      <c r="K103" s="174"/>
      <c r="L103" s="174"/>
      <c r="M103" s="174"/>
      <c r="N103" s="11"/>
      <c r="O103" s="117"/>
    </row>
    <row r="104" spans="2:15" x14ac:dyDescent="0.25"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118"/>
    </row>
    <row r="106" spans="2:15" x14ac:dyDescent="0.25"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5" x14ac:dyDescent="0.25">
      <c r="B107" s="37" t="s">
        <v>91</v>
      </c>
      <c r="C107" s="87"/>
      <c r="D107" s="87"/>
      <c r="E107" s="87"/>
      <c r="F107" s="87"/>
      <c r="G107" s="88"/>
      <c r="H107" s="88"/>
      <c r="I107" s="88"/>
      <c r="J107" s="88"/>
      <c r="K107" s="88"/>
      <c r="L107" s="88"/>
      <c r="M107" s="88"/>
      <c r="N107" s="88"/>
      <c r="O107" s="116"/>
    </row>
    <row r="108" spans="2:15" ht="15" customHeight="1" x14ac:dyDescent="0.25">
      <c r="B108" s="89"/>
      <c r="C108" s="207" t="str">
        <f>+CONCATENATE("En el año ",F132," el número de contribuyentes activos ascendió a ",FIXED(H132,1)," creciendo  ",FIXED(I132*100,1),"% y una participación respecto al total a nivel nacional de  ",FIXED(J132*100,1),"%")</f>
        <v>En el año 2017 el número de contribuyentes activos ascendió a 127.0 creciendo  8.0% y una participación respecto al total a nivel nacional de  1.4%</v>
      </c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130"/>
    </row>
    <row r="109" spans="2:15" x14ac:dyDescent="0.25">
      <c r="B109" s="90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117"/>
    </row>
    <row r="110" spans="2:15" x14ac:dyDescent="0.25">
      <c r="B110" s="90"/>
      <c r="C110" s="7"/>
      <c r="D110" s="11"/>
      <c r="E110" s="11"/>
      <c r="F110" s="227" t="s">
        <v>86</v>
      </c>
      <c r="G110" s="227"/>
      <c r="H110" s="227"/>
      <c r="I110" s="227"/>
      <c r="J110" s="227"/>
      <c r="K110" s="7"/>
      <c r="L110" s="7"/>
      <c r="M110" s="7"/>
      <c r="N110" s="7"/>
      <c r="O110" s="117"/>
    </row>
    <row r="111" spans="2:15" x14ac:dyDescent="0.25">
      <c r="B111" s="90"/>
      <c r="C111" s="7"/>
      <c r="D111" s="11"/>
      <c r="E111" s="11"/>
      <c r="F111" s="175" t="s">
        <v>87</v>
      </c>
      <c r="G111" s="175"/>
      <c r="H111" s="175"/>
      <c r="I111" s="175"/>
      <c r="J111" s="175"/>
      <c r="K111" s="7"/>
      <c r="L111" s="7"/>
      <c r="M111" s="7"/>
      <c r="N111" s="7"/>
      <c r="O111" s="117"/>
    </row>
    <row r="112" spans="2:15" x14ac:dyDescent="0.25">
      <c r="B112" s="90"/>
      <c r="C112" s="7"/>
      <c r="D112" s="11"/>
      <c r="E112" s="11"/>
      <c r="F112" s="48" t="s">
        <v>84</v>
      </c>
      <c r="G112" s="48" t="s">
        <v>85</v>
      </c>
      <c r="H112" s="48" t="s">
        <v>6</v>
      </c>
      <c r="I112" s="48" t="s">
        <v>88</v>
      </c>
      <c r="J112" s="48" t="s">
        <v>89</v>
      </c>
      <c r="K112" s="7"/>
      <c r="L112" s="7"/>
      <c r="M112" s="7"/>
      <c r="N112" s="7"/>
      <c r="O112" s="117"/>
    </row>
    <row r="113" spans="2:15" x14ac:dyDescent="0.25">
      <c r="B113" s="90"/>
      <c r="C113" s="7"/>
      <c r="D113" s="11"/>
      <c r="E113" s="11"/>
      <c r="F113" s="148">
        <v>1998</v>
      </c>
      <c r="G113" s="120">
        <v>1907.1309999999996</v>
      </c>
      <c r="H113" s="120">
        <v>23.155999999999999</v>
      </c>
      <c r="I113" s="108"/>
      <c r="J113" s="108"/>
      <c r="K113" s="7"/>
      <c r="L113" s="7"/>
      <c r="M113" s="7"/>
      <c r="N113" s="7"/>
      <c r="O113" s="117"/>
    </row>
    <row r="114" spans="2:15" x14ac:dyDescent="0.25">
      <c r="B114" s="90"/>
      <c r="C114" s="7"/>
      <c r="D114" s="11"/>
      <c r="E114" s="11"/>
      <c r="F114" s="148">
        <v>1999</v>
      </c>
      <c r="G114" s="120">
        <v>1777.9380000000001</v>
      </c>
      <c r="H114" s="120">
        <v>22.581</v>
      </c>
      <c r="I114" s="108">
        <f>+H114/H113-1</f>
        <v>-2.483157712903783E-2</v>
      </c>
      <c r="J114" s="108">
        <f>+H114/G114</f>
        <v>1.270066785230981E-2</v>
      </c>
      <c r="K114" s="7"/>
      <c r="L114" s="7"/>
      <c r="M114" s="7"/>
      <c r="N114" s="7"/>
      <c r="O114" s="117"/>
    </row>
    <row r="115" spans="2:15" x14ac:dyDescent="0.25">
      <c r="B115" s="90"/>
      <c r="C115" s="7"/>
      <c r="D115" s="11"/>
      <c r="E115" s="11"/>
      <c r="F115" s="148">
        <v>2000</v>
      </c>
      <c r="G115" s="120">
        <v>1971.741</v>
      </c>
      <c r="H115" s="120">
        <v>25.994</v>
      </c>
      <c r="I115" s="108">
        <f t="shared" ref="I115:I132" si="10">+H115/H114-1</f>
        <v>0.15114476772507857</v>
      </c>
      <c r="J115" s="108">
        <f t="shared" ref="J115:J132" si="11">+H115/G115</f>
        <v>1.3183273056653993E-2</v>
      </c>
      <c r="K115" s="7"/>
      <c r="L115" s="7"/>
      <c r="M115" s="7"/>
      <c r="N115" s="7"/>
      <c r="O115" s="117"/>
    </row>
    <row r="116" spans="2:15" x14ac:dyDescent="0.25">
      <c r="B116" s="90"/>
      <c r="C116" s="7"/>
      <c r="D116" s="11"/>
      <c r="E116" s="11"/>
      <c r="F116" s="148">
        <v>2001</v>
      </c>
      <c r="G116" s="120">
        <v>2181.5149999999999</v>
      </c>
      <c r="H116" s="120">
        <v>28.048999999999999</v>
      </c>
      <c r="I116" s="108">
        <f t="shared" si="10"/>
        <v>7.9056705393552251E-2</v>
      </c>
      <c r="J116" s="108">
        <f t="shared" si="11"/>
        <v>1.2857578334322708E-2</v>
      </c>
      <c r="K116" s="7"/>
      <c r="L116" s="7"/>
      <c r="M116" s="7"/>
      <c r="N116" s="7"/>
      <c r="O116" s="117"/>
    </row>
    <row r="117" spans="2:15" x14ac:dyDescent="0.25">
      <c r="B117" s="90"/>
      <c r="C117" s="7"/>
      <c r="D117" s="11"/>
      <c r="E117" s="11"/>
      <c r="F117" s="148">
        <v>2002</v>
      </c>
      <c r="G117" s="120">
        <v>2421.1780000000003</v>
      </c>
      <c r="H117" s="120">
        <v>32.848999999999997</v>
      </c>
      <c r="I117" s="108">
        <f t="shared" si="10"/>
        <v>0.17112909551142641</v>
      </c>
      <c r="J117" s="108">
        <f t="shared" si="11"/>
        <v>1.3567362663959441E-2</v>
      </c>
      <c r="K117" s="7"/>
      <c r="L117" s="7"/>
      <c r="M117" s="7"/>
      <c r="N117" s="7"/>
      <c r="O117" s="117"/>
    </row>
    <row r="118" spans="2:15" x14ac:dyDescent="0.25">
      <c r="B118" s="90"/>
      <c r="C118" s="7"/>
      <c r="D118" s="11"/>
      <c r="E118" s="11"/>
      <c r="F118" s="148">
        <v>2003</v>
      </c>
      <c r="G118" s="120">
        <v>2675.5149999999999</v>
      </c>
      <c r="H118" s="120">
        <v>37.866999999999997</v>
      </c>
      <c r="I118" s="108">
        <f t="shared" si="10"/>
        <v>0.15275959694359043</v>
      </c>
      <c r="J118" s="108">
        <f t="shared" si="11"/>
        <v>1.4153163035901499E-2</v>
      </c>
      <c r="K118" s="7"/>
      <c r="L118" s="7"/>
      <c r="M118" s="7"/>
      <c r="N118" s="7"/>
      <c r="O118" s="117"/>
    </row>
    <row r="119" spans="2:15" x14ac:dyDescent="0.25">
      <c r="B119" s="90"/>
      <c r="C119" s="7"/>
      <c r="D119" s="11"/>
      <c r="E119" s="11"/>
      <c r="F119" s="148">
        <v>2004</v>
      </c>
      <c r="G119" s="120">
        <v>2917.98</v>
      </c>
      <c r="H119" s="120">
        <v>38.033000000000001</v>
      </c>
      <c r="I119" s="108">
        <f t="shared" si="10"/>
        <v>4.383764227427589E-3</v>
      </c>
      <c r="J119" s="108">
        <f t="shared" si="11"/>
        <v>1.3034016682773699E-2</v>
      </c>
      <c r="K119" s="7"/>
      <c r="L119" s="7"/>
      <c r="M119" s="7"/>
      <c r="N119" s="7"/>
      <c r="O119" s="117"/>
    </row>
    <row r="120" spans="2:15" x14ac:dyDescent="0.25">
      <c r="B120" s="90"/>
      <c r="C120" s="7"/>
      <c r="D120" s="11"/>
      <c r="E120" s="11"/>
      <c r="F120" s="148">
        <v>2005</v>
      </c>
      <c r="G120" s="120">
        <v>3283.3780000000006</v>
      </c>
      <c r="H120" s="120">
        <v>42.101999999999997</v>
      </c>
      <c r="I120" s="108">
        <f t="shared" si="10"/>
        <v>0.10698603844030163</v>
      </c>
      <c r="J120" s="108">
        <f t="shared" si="11"/>
        <v>1.2822769720696183E-2</v>
      </c>
      <c r="K120" s="7"/>
      <c r="L120" s="7"/>
      <c r="M120" s="7"/>
      <c r="N120" s="7"/>
      <c r="O120" s="117"/>
    </row>
    <row r="121" spans="2:15" x14ac:dyDescent="0.25">
      <c r="B121" s="90"/>
      <c r="C121" s="7"/>
      <c r="D121" s="7"/>
      <c r="E121" s="7"/>
      <c r="F121" s="148">
        <v>2006</v>
      </c>
      <c r="G121" s="120">
        <v>3482.0789999999997</v>
      </c>
      <c r="H121" s="120">
        <v>44.518999999999998</v>
      </c>
      <c r="I121" s="108">
        <f t="shared" si="10"/>
        <v>5.7408199135432936E-2</v>
      </c>
      <c r="J121" s="108">
        <f t="shared" si="11"/>
        <v>1.2785178050239527E-2</v>
      </c>
      <c r="K121" s="7"/>
      <c r="L121" s="7"/>
      <c r="M121" s="7"/>
      <c r="N121" s="7"/>
      <c r="O121" s="117"/>
    </row>
    <row r="122" spans="2:15" x14ac:dyDescent="0.25">
      <c r="B122" s="90"/>
      <c r="C122" s="7"/>
      <c r="D122" s="11"/>
      <c r="E122" s="11"/>
      <c r="F122" s="148">
        <v>2007</v>
      </c>
      <c r="G122" s="120">
        <v>3898.12</v>
      </c>
      <c r="H122" s="120">
        <v>50.402000000000001</v>
      </c>
      <c r="I122" s="108">
        <f t="shared" si="10"/>
        <v>0.13214582537792863</v>
      </c>
      <c r="J122" s="108">
        <f t="shared" si="11"/>
        <v>1.2929822581141679E-2</v>
      </c>
      <c r="K122" s="7"/>
      <c r="L122" s="7"/>
      <c r="M122" s="7"/>
      <c r="N122" s="7"/>
      <c r="O122" s="117"/>
    </row>
    <row r="123" spans="2:15" x14ac:dyDescent="0.25">
      <c r="B123" s="90"/>
      <c r="C123" s="7"/>
      <c r="D123" s="11"/>
      <c r="E123" s="11"/>
      <c r="F123" s="148">
        <v>2008</v>
      </c>
      <c r="G123" s="120">
        <v>4309.1000000000004</v>
      </c>
      <c r="H123" s="120">
        <v>56.304000000000002</v>
      </c>
      <c r="I123" s="108">
        <f t="shared" si="10"/>
        <v>0.1170985278361969</v>
      </c>
      <c r="J123" s="108">
        <f t="shared" si="11"/>
        <v>1.306630154788703E-2</v>
      </c>
      <c r="K123" s="7"/>
      <c r="L123" s="7"/>
      <c r="M123" s="7"/>
      <c r="N123" s="7"/>
      <c r="O123" s="117"/>
    </row>
    <row r="124" spans="2:15" x14ac:dyDescent="0.25">
      <c r="B124" s="90"/>
      <c r="C124" s="7"/>
      <c r="D124" s="11"/>
      <c r="E124" s="11"/>
      <c r="F124" s="148">
        <v>2009</v>
      </c>
      <c r="G124" s="120">
        <v>4689.0369999999994</v>
      </c>
      <c r="H124" s="120">
        <v>61.396000000000001</v>
      </c>
      <c r="I124" s="108">
        <f t="shared" si="10"/>
        <v>9.0437624325092392E-2</v>
      </c>
      <c r="J124" s="108">
        <f t="shared" si="11"/>
        <v>1.3093520055397304E-2</v>
      </c>
      <c r="K124" s="7"/>
      <c r="L124" s="7"/>
      <c r="M124" s="7"/>
      <c r="N124" s="7"/>
      <c r="O124" s="117"/>
    </row>
    <row r="125" spans="2:15" x14ac:dyDescent="0.25">
      <c r="B125" s="90"/>
      <c r="C125" s="7"/>
      <c r="D125" s="7"/>
      <c r="E125" s="7"/>
      <c r="F125" s="148">
        <v>2010</v>
      </c>
      <c r="G125" s="120">
        <v>5116.8109999999988</v>
      </c>
      <c r="H125" s="120">
        <v>67.710999999999999</v>
      </c>
      <c r="I125" s="108">
        <f t="shared" si="10"/>
        <v>0.102856863639325</v>
      </c>
      <c r="J125" s="108">
        <f t="shared" si="11"/>
        <v>1.3233046911445433E-2</v>
      </c>
      <c r="K125" s="7"/>
      <c r="L125" s="7"/>
      <c r="M125" s="7"/>
      <c r="N125" s="7"/>
      <c r="O125" s="117"/>
    </row>
    <row r="126" spans="2:15" x14ac:dyDescent="0.25">
      <c r="B126" s="90"/>
      <c r="C126" s="7"/>
      <c r="D126" s="7"/>
      <c r="E126" s="7"/>
      <c r="F126" s="148">
        <v>2011</v>
      </c>
      <c r="G126" s="120">
        <v>5623.4490000000005</v>
      </c>
      <c r="H126" s="120">
        <v>74.888000000000005</v>
      </c>
      <c r="I126" s="108">
        <f t="shared" si="10"/>
        <v>0.10599459467442518</v>
      </c>
      <c r="J126" s="108">
        <f t="shared" si="11"/>
        <v>1.3317094188993267E-2</v>
      </c>
      <c r="K126" s="7"/>
      <c r="L126" s="7"/>
      <c r="M126" s="7"/>
      <c r="N126" s="7"/>
      <c r="O126" s="117"/>
    </row>
    <row r="127" spans="2:15" x14ac:dyDescent="0.25">
      <c r="B127" s="90"/>
      <c r="C127" s="7"/>
      <c r="D127" s="7"/>
      <c r="E127" s="7"/>
      <c r="F127" s="148">
        <v>2012</v>
      </c>
      <c r="G127" s="120">
        <v>6167.0460000000003</v>
      </c>
      <c r="H127" s="120">
        <v>83.644999999999996</v>
      </c>
      <c r="I127" s="108">
        <f t="shared" si="10"/>
        <v>0.11693462236940477</v>
      </c>
      <c r="J127" s="108">
        <f t="shared" si="11"/>
        <v>1.3563219732753736E-2</v>
      </c>
      <c r="K127" s="7"/>
      <c r="L127" s="7"/>
      <c r="M127" s="7"/>
      <c r="N127" s="7"/>
      <c r="O127" s="117"/>
    </row>
    <row r="128" spans="2:15" x14ac:dyDescent="0.25">
      <c r="B128" s="90"/>
      <c r="C128" s="7"/>
      <c r="D128" s="7"/>
      <c r="E128" s="7"/>
      <c r="F128" s="148">
        <v>2013</v>
      </c>
      <c r="G128" s="120">
        <v>6651.9989999999989</v>
      </c>
      <c r="H128" s="120">
        <v>91.268000000000001</v>
      </c>
      <c r="I128" s="108">
        <f t="shared" si="10"/>
        <v>9.1135154522087536E-2</v>
      </c>
      <c r="J128" s="108">
        <f t="shared" si="11"/>
        <v>1.3720386909258407E-2</v>
      </c>
      <c r="K128" s="7"/>
      <c r="L128" s="7"/>
      <c r="M128" s="7"/>
      <c r="N128" s="7"/>
      <c r="O128" s="117"/>
    </row>
    <row r="129" spans="2:15" x14ac:dyDescent="0.25">
      <c r="B129" s="90"/>
      <c r="C129" s="7"/>
      <c r="D129" s="7"/>
      <c r="E129" s="7"/>
      <c r="F129" s="148">
        <v>2014</v>
      </c>
      <c r="G129" s="120">
        <v>7112.3010000000004</v>
      </c>
      <c r="H129" s="120">
        <v>98.087000000000003</v>
      </c>
      <c r="I129" s="108">
        <f t="shared" si="10"/>
        <v>7.4714029013454919E-2</v>
      </c>
      <c r="J129" s="108">
        <f t="shared" si="11"/>
        <v>1.3791176723257354E-2</v>
      </c>
      <c r="K129" s="7"/>
      <c r="L129" s="7"/>
      <c r="M129" s="7"/>
      <c r="N129" s="7"/>
      <c r="O129" s="117"/>
    </row>
    <row r="130" spans="2:15" x14ac:dyDescent="0.25">
      <c r="B130" s="90"/>
      <c r="C130" s="7"/>
      <c r="D130" s="7"/>
      <c r="E130" s="7"/>
      <c r="F130" s="148">
        <v>2015</v>
      </c>
      <c r="G130" s="120">
        <v>7670.4990000000007</v>
      </c>
      <c r="H130" s="120">
        <v>108.47199999999999</v>
      </c>
      <c r="I130" s="108">
        <f t="shared" si="10"/>
        <v>0.10587539633182774</v>
      </c>
      <c r="J130" s="108">
        <f t="shared" si="11"/>
        <v>1.4141452857239143E-2</v>
      </c>
      <c r="K130" s="7"/>
      <c r="L130" s="7"/>
      <c r="M130" s="7"/>
      <c r="N130" s="7"/>
      <c r="O130" s="117"/>
    </row>
    <row r="131" spans="2:15" x14ac:dyDescent="0.25">
      <c r="B131" s="90"/>
      <c r="C131" s="7"/>
      <c r="D131" s="7"/>
      <c r="E131" s="7"/>
      <c r="F131" s="148">
        <v>2016</v>
      </c>
      <c r="G131" s="120">
        <v>8231.9619999999995</v>
      </c>
      <c r="H131" s="120">
        <v>117.56100000000001</v>
      </c>
      <c r="I131" s="108">
        <f t="shared" si="10"/>
        <v>8.3791208791208938E-2</v>
      </c>
      <c r="J131" s="108">
        <f t="shared" si="11"/>
        <v>1.4281042599564966E-2</v>
      </c>
      <c r="K131" s="7"/>
      <c r="L131" s="7"/>
      <c r="M131" s="7"/>
      <c r="N131" s="7"/>
      <c r="O131" s="117"/>
    </row>
    <row r="132" spans="2:15" x14ac:dyDescent="0.25">
      <c r="B132" s="90"/>
      <c r="C132" s="7"/>
      <c r="D132" s="7"/>
      <c r="E132" s="7"/>
      <c r="F132" s="148">
        <v>2017</v>
      </c>
      <c r="G132" s="120">
        <v>8841.7419999999984</v>
      </c>
      <c r="H132" s="120">
        <v>126.989</v>
      </c>
      <c r="I132" s="108">
        <f t="shared" si="10"/>
        <v>8.0196663859613215E-2</v>
      </c>
      <c r="J132" s="108">
        <f t="shared" si="11"/>
        <v>1.4362441247437442E-2</v>
      </c>
      <c r="K132" s="11"/>
      <c r="L132" s="11"/>
      <c r="M132" s="11"/>
      <c r="N132" s="11"/>
      <c r="O132" s="13"/>
    </row>
    <row r="133" spans="2:15" x14ac:dyDescent="0.25">
      <c r="B133" s="90"/>
      <c r="C133" s="7"/>
      <c r="D133" s="7"/>
      <c r="E133" s="7"/>
      <c r="F133" s="171" t="s">
        <v>90</v>
      </c>
      <c r="G133" s="171"/>
      <c r="H133" s="171"/>
      <c r="I133" s="171"/>
      <c r="J133" s="171"/>
      <c r="K133" s="11"/>
      <c r="L133" s="11"/>
      <c r="M133" s="11"/>
      <c r="N133" s="11"/>
      <c r="O133" s="13"/>
    </row>
    <row r="134" spans="2:15" x14ac:dyDescent="0.25">
      <c r="B134" s="90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117"/>
    </row>
    <row r="135" spans="2:15" x14ac:dyDescent="0.25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118"/>
    </row>
  </sheetData>
  <mergeCells count="62">
    <mergeCell ref="C108:N109"/>
    <mergeCell ref="F110:J110"/>
    <mergeCell ref="F111:J111"/>
    <mergeCell ref="F133:J133"/>
    <mergeCell ref="D99:F99"/>
    <mergeCell ref="D100:F100"/>
    <mergeCell ref="D101:F101"/>
    <mergeCell ref="D102:F102"/>
    <mergeCell ref="D103:M103"/>
    <mergeCell ref="D94:F94"/>
    <mergeCell ref="D95:F95"/>
    <mergeCell ref="D96:F96"/>
    <mergeCell ref="D97:F97"/>
    <mergeCell ref="D98:F98"/>
    <mergeCell ref="D89:F89"/>
    <mergeCell ref="D90:F90"/>
    <mergeCell ref="D91:F91"/>
    <mergeCell ref="D92:F92"/>
    <mergeCell ref="D93:F93"/>
    <mergeCell ref="D84:F84"/>
    <mergeCell ref="D85:F85"/>
    <mergeCell ref="D86:F86"/>
    <mergeCell ref="D87:F87"/>
    <mergeCell ref="D88:F88"/>
    <mergeCell ref="D79:F79"/>
    <mergeCell ref="D80:F80"/>
    <mergeCell ref="D81:F81"/>
    <mergeCell ref="D82:F82"/>
    <mergeCell ref="D83:F83"/>
    <mergeCell ref="C73:N75"/>
    <mergeCell ref="D76:M76"/>
    <mergeCell ref="D77:F78"/>
    <mergeCell ref="G77:H77"/>
    <mergeCell ref="I77:J77"/>
    <mergeCell ref="K77:L77"/>
    <mergeCell ref="C45:N45"/>
    <mergeCell ref="C55:N55"/>
    <mergeCell ref="C57:N57"/>
    <mergeCell ref="C58:N58"/>
    <mergeCell ref="C68:N68"/>
    <mergeCell ref="D24:M24"/>
    <mergeCell ref="C30:N30"/>
    <mergeCell ref="C31:N31"/>
    <mergeCell ref="C41:N41"/>
    <mergeCell ref="C44:N44"/>
    <mergeCell ref="D18:F18"/>
    <mergeCell ref="D19:F19"/>
    <mergeCell ref="D20:F20"/>
    <mergeCell ref="D21:F21"/>
    <mergeCell ref="D22:F22"/>
    <mergeCell ref="D13:F13"/>
    <mergeCell ref="D14:F14"/>
    <mergeCell ref="D15:F15"/>
    <mergeCell ref="D16:F16"/>
    <mergeCell ref="D17:F17"/>
    <mergeCell ref="B1:O2"/>
    <mergeCell ref="C7:N9"/>
    <mergeCell ref="D10:M10"/>
    <mergeCell ref="D11:F12"/>
    <mergeCell ref="G11:H11"/>
    <mergeCell ref="I11:J11"/>
    <mergeCell ref="K11:L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Carátula</vt:lpstr>
      <vt:lpstr>Índice</vt:lpstr>
      <vt:lpstr>2. Oriente</vt:lpstr>
      <vt:lpstr>3. Amazonas</vt:lpstr>
      <vt:lpstr>4. Loreto</vt:lpstr>
      <vt:lpstr>5. San Martín</vt:lpstr>
      <vt:lpstr>6. Ucayali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2018-02-19T14:46:31Z</dcterms:modified>
</cp:coreProperties>
</file>